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metadata.xml" ContentType="application/vnd.openxmlformats-officedocument.spreadsheetml.sheetMetadata+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jacobsengineering-my.sharepoint.com/personal/michelle_hall_jacobs_com/Documents/Documents/SA Water Technical Standard Project/Technical/"/>
    </mc:Choice>
  </mc:AlternateContent>
  <xr:revisionPtr revIDLastSave="0" documentId="8_{1A251312-0167-4571-B169-41407B4FD2C4}" xr6:coauthVersionLast="47" xr6:coauthVersionMax="47" xr10:uidLastSave="{00000000-0000-0000-0000-000000000000}"/>
  <bookViews>
    <workbookView xWindow="28680" yWindow="-120" windowWidth="29040" windowHeight="15720" tabRatio="694" xr2:uid="{653D7857-72C1-4788-95B7-D499B7C275EB}"/>
  </bookViews>
  <sheets>
    <sheet name="Instructions" sheetId="23" r:id="rId1"/>
    <sheet name="Assessment Overview (Fig A)" sheetId="26" r:id="rId2"/>
    <sheet name="Definitions" sheetId="25" r:id="rId3"/>
    <sheet name="Level 1 Screening" sheetId="8" r:id="rId4"/>
    <sheet name="Level 2 Inputs" sheetId="18" r:id="rId5"/>
    <sheet name="Level 2 Results" sheetId="20" r:id="rId6"/>
    <sheet name="Calcs and Refs" sheetId="22" state="hidden" r:id="rId7"/>
    <sheet name="Risk Caterogies" sheetId="24"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5" l="1"/>
  <c r="B4" i="25"/>
  <c r="B5" i="25"/>
  <c r="B6" i="22" l="1"/>
  <c r="B7" i="22"/>
  <c r="B8" i="22"/>
  <c r="B9" i="22"/>
  <c r="B10" i="22"/>
  <c r="B11" i="22"/>
  <c r="B12" i="22"/>
  <c r="B13" i="22"/>
  <c r="B14" i="22"/>
  <c r="B15" i="22"/>
  <c r="B16" i="22"/>
  <c r="B17" i="22"/>
  <c r="B18" i="22"/>
  <c r="B19" i="22"/>
  <c r="B20" i="22"/>
  <c r="B21" i="22"/>
  <c r="B22" i="22"/>
  <c r="B23" i="22"/>
  <c r="B5" i="22"/>
  <c r="B8" i="24"/>
  <c r="B7" i="24"/>
  <c r="B6" i="24"/>
  <c r="Y8" i="22"/>
  <c r="Y7" i="22"/>
  <c r="Y6" i="22"/>
  <c r="C9" i="20"/>
  <c r="C10" i="20"/>
  <c r="C11" i="20"/>
  <c r="C12" i="20"/>
  <c r="C13" i="20"/>
  <c r="C14" i="20"/>
  <c r="C15" i="20"/>
  <c r="C16" i="20"/>
  <c r="C17" i="20"/>
  <c r="C18" i="20"/>
  <c r="C19" i="20"/>
  <c r="C20" i="20"/>
  <c r="C21" i="20"/>
  <c r="C22" i="20"/>
  <c r="C23" i="20"/>
  <c r="C24" i="20"/>
  <c r="C25" i="20"/>
  <c r="C26" i="20"/>
  <c r="C8" i="20"/>
  <c r="B9" i="20"/>
  <c r="B10" i="20"/>
  <c r="B11" i="20"/>
  <c r="B12" i="20"/>
  <c r="B13" i="20"/>
  <c r="B14" i="20"/>
  <c r="B15" i="20"/>
  <c r="B16" i="20"/>
  <c r="B17" i="20"/>
  <c r="B18" i="20"/>
  <c r="B19" i="20"/>
  <c r="B20" i="20"/>
  <c r="B21" i="20"/>
  <c r="B22" i="20"/>
  <c r="B23" i="20"/>
  <c r="B24" i="20"/>
  <c r="B25" i="20"/>
  <c r="B26" i="20"/>
  <c r="B8" i="20"/>
  <c r="D26" i="20"/>
  <c r="D25" i="20"/>
  <c r="H22" i="22"/>
  <c r="J22" i="22" s="1"/>
  <c r="L22" i="22" s="1"/>
  <c r="E25" i="20" s="1"/>
  <c r="M25" i="22"/>
  <c r="H23" i="22"/>
  <c r="K23" i="8" a="1"/>
  <c r="K23" i="8" s="1"/>
  <c r="B4" i="8"/>
  <c r="B5" i="8"/>
  <c r="B3" i="8"/>
  <c r="J23" i="22" l="1"/>
  <c r="K22" i="22"/>
  <c r="M22" i="22" s="1"/>
  <c r="K23" i="22" l="1"/>
  <c r="M23" i="22" s="1"/>
  <c r="L23" i="22"/>
  <c r="E26" i="20" s="1"/>
  <c r="B5" i="24" l="1"/>
  <c r="D9" i="20"/>
  <c r="D10" i="20"/>
  <c r="D11" i="20"/>
  <c r="D12" i="20"/>
  <c r="D13" i="20"/>
  <c r="D14" i="20"/>
  <c r="D15" i="20"/>
  <c r="D16" i="20"/>
  <c r="D17" i="20"/>
  <c r="D18" i="20"/>
  <c r="D19" i="20"/>
  <c r="D20" i="20"/>
  <c r="D21" i="20"/>
  <c r="D22" i="20"/>
  <c r="D23" i="20"/>
  <c r="D24" i="20"/>
  <c r="D8" i="20"/>
  <c r="B9" i="24" l="1"/>
  <c r="D5" i="24"/>
  <c r="W6" i="22"/>
  <c r="W7" i="22"/>
  <c r="W8" i="22"/>
  <c r="W5" i="22"/>
  <c r="A9" i="20"/>
  <c r="A10" i="20" s="1"/>
  <c r="A11" i="20" s="1"/>
  <c r="A12" i="20" s="1"/>
  <c r="A13" i="20" s="1"/>
  <c r="A14" i="20" s="1"/>
  <c r="A15" i="20" s="1"/>
  <c r="A16" i="20" s="1"/>
  <c r="A17" i="20" s="1"/>
  <c r="A18" i="20" s="1"/>
  <c r="A19" i="20" s="1"/>
  <c r="A20" i="20" s="1"/>
  <c r="A21" i="20" s="1"/>
  <c r="A22" i="20" s="1"/>
  <c r="A23" i="20" s="1"/>
  <c r="A24" i="20" s="1"/>
  <c r="A25" i="20" s="1"/>
  <c r="A26" i="20" s="1"/>
  <c r="D6" i="24" l="1"/>
  <c r="D7" i="24" s="1"/>
  <c r="D8" i="24" s="1"/>
  <c r="D9" i="24" s="1"/>
  <c r="H7" i="22"/>
  <c r="J7" i="22" s="1"/>
  <c r="H8" i="22"/>
  <c r="J8" i="22" s="1"/>
  <c r="H9" i="22"/>
  <c r="J9" i="22" s="1"/>
  <c r="H10" i="22"/>
  <c r="J10" i="22" s="1"/>
  <c r="H11" i="22"/>
  <c r="J11" i="22" s="1"/>
  <c r="H12" i="22"/>
  <c r="H13" i="22"/>
  <c r="J13" i="22" s="1"/>
  <c r="H14" i="22"/>
  <c r="J14" i="22" s="1"/>
  <c r="H15" i="22"/>
  <c r="J15" i="22" s="1"/>
  <c r="H16" i="22"/>
  <c r="J16" i="22" s="1"/>
  <c r="K16" i="22" s="1"/>
  <c r="H17" i="22"/>
  <c r="H18" i="22"/>
  <c r="J18" i="22" s="1"/>
  <c r="L18" i="22" s="1"/>
  <c r="H19" i="22"/>
  <c r="H20" i="22"/>
  <c r="H21" i="22"/>
  <c r="H5" i="22"/>
  <c r="J5" i="22" s="1"/>
  <c r="A6" i="22"/>
  <c r="A7" i="22" s="1"/>
  <c r="A8" i="22" s="1"/>
  <c r="A9" i="22" s="1"/>
  <c r="A10" i="22" s="1"/>
  <c r="A11" i="22" s="1"/>
  <c r="A12" i="22" s="1"/>
  <c r="A13" i="22" s="1"/>
  <c r="A14" i="22" s="1"/>
  <c r="A15" i="22" s="1"/>
  <c r="A16" i="22" s="1"/>
  <c r="A17" i="22" s="1"/>
  <c r="A18" i="22" s="1"/>
  <c r="A19" i="22" s="1"/>
  <c r="A20" i="22" s="1"/>
  <c r="A21" i="22" s="1"/>
  <c r="H6" i="22"/>
  <c r="J6" i="22" s="1"/>
  <c r="A8" i="18"/>
  <c r="A9" i="18" s="1"/>
  <c r="A10" i="18" s="1"/>
  <c r="A11" i="18" s="1"/>
  <c r="A12" i="18" s="1"/>
  <c r="A13" i="18" s="1"/>
  <c r="A14" i="18" s="1"/>
  <c r="A15" i="18" s="1"/>
  <c r="A16" i="18" s="1"/>
  <c r="A17" i="18" s="1"/>
  <c r="A18" i="18" s="1"/>
  <c r="A19" i="18" s="1"/>
  <c r="A20" i="18" s="1"/>
  <c r="A21" i="18" s="1"/>
  <c r="J12" i="22" l="1"/>
  <c r="L12" i="22" s="1"/>
  <c r="A22" i="18"/>
  <c r="A23" i="18" s="1"/>
  <c r="A24" i="18" s="1"/>
  <c r="A25" i="18" s="1"/>
  <c r="L14" i="22"/>
  <c r="J17" i="22"/>
  <c r="L17" i="22" s="1"/>
  <c r="L9" i="22"/>
  <c r="J19" i="22"/>
  <c r="L19" i="22" s="1"/>
  <c r="L15" i="22"/>
  <c r="K7" i="22"/>
  <c r="M7" i="22" s="1"/>
  <c r="L8" i="22"/>
  <c r="J20" i="22"/>
  <c r="L20" i="22" s="1"/>
  <c r="L16" i="22"/>
  <c r="L10" i="22"/>
  <c r="L6" i="22"/>
  <c r="K11" i="22"/>
  <c r="M11" i="22" s="1"/>
  <c r="K5" i="22"/>
  <c r="M5" i="22" s="1"/>
  <c r="K18" i="22"/>
  <c r="M18" i="22" s="1"/>
  <c r="J21" i="22"/>
  <c r="K21" i="22" s="1"/>
  <c r="M21" i="22" s="1"/>
  <c r="K13" i="22"/>
  <c r="M13" i="22" s="1"/>
  <c r="L13" i="22"/>
  <c r="K6" i="22"/>
  <c r="M6" i="22" s="1"/>
  <c r="K14" i="22"/>
  <c r="M14" i="22" s="1"/>
  <c r="K12" i="22" l="1"/>
  <c r="J24" i="22"/>
  <c r="K9" i="22"/>
  <c r="M9" i="22" s="1"/>
  <c r="M16" i="22"/>
  <c r="K17" i="22"/>
  <c r="M17" i="22" s="1"/>
  <c r="L7" i="22"/>
  <c r="E10" i="20" s="1"/>
  <c r="K19" i="22"/>
  <c r="M19" i="22" s="1"/>
  <c r="K15" i="22"/>
  <c r="M15" i="22" s="1"/>
  <c r="K10" i="22"/>
  <c r="M10" i="22" s="1"/>
  <c r="K8" i="22"/>
  <c r="K20" i="22"/>
  <c r="L11" i="22"/>
  <c r="E14" i="20" s="1"/>
  <c r="L21" i="22"/>
  <c r="E24" i="20" s="1"/>
  <c r="L5" i="22"/>
  <c r="E8" i="20" s="1"/>
  <c r="E21" i="20"/>
  <c r="M20" i="22"/>
  <c r="E15" i="20"/>
  <c r="M12" i="22"/>
  <c r="E16" i="20"/>
  <c r="E9" i="20"/>
  <c r="E20" i="20"/>
  <c r="E12" i="20"/>
  <c r="E11" i="20"/>
  <c r="E13" i="20"/>
  <c r="E17" i="20"/>
  <c r="E22" i="20"/>
  <c r="E23" i="20"/>
  <c r="E19" i="20"/>
  <c r="E18" i="20"/>
  <c r="K24" i="22" l="1"/>
  <c r="M8" i="22"/>
  <c r="K25" i="22" s="1"/>
  <c r="K26" i="22" l="1"/>
  <c r="I8" i="20" s="1"/>
  <c r="H5" i="24" s="1"/>
  <c r="H7" i="24" s="1"/>
  <c r="L24" i="22" l="1"/>
  <c r="I9"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<sst xmlns="http://schemas.openxmlformats.org/spreadsheetml/2006/main" count="586" uniqueCount="358">
  <si>
    <t>XX</t>
  </si>
  <si>
    <t>Item No.</t>
  </si>
  <si>
    <t>Risk Factor</t>
  </si>
  <si>
    <t>Very Low</t>
  </si>
  <si>
    <t>Low Risk</t>
  </si>
  <si>
    <t>Medium Risk</t>
  </si>
  <si>
    <t>High Risk</t>
  </si>
  <si>
    <t>Units</t>
  </si>
  <si>
    <t>Inputs</t>
  </si>
  <si>
    <t>Guidelines</t>
  </si>
  <si>
    <t>Score 0</t>
  </si>
  <si>
    <t>Score 1</t>
  </si>
  <si>
    <t>Score 2</t>
  </si>
  <si>
    <t>Score 3</t>
  </si>
  <si>
    <t>No PMs or SPS</t>
  </si>
  <si>
    <t>&lt; 2 hours</t>
  </si>
  <si>
    <t>2 – 4 hours</t>
  </si>
  <si>
    <t>&gt;= 4 hours</t>
  </si>
  <si>
    <t>hours</t>
  </si>
  <si>
    <t xml:space="preserve">Time between pump starts at minimum flow 
</t>
  </si>
  <si>
    <t>No SPS</t>
  </si>
  <si>
    <t>&lt; 1 hour</t>
  </si>
  <si>
    <t>1 - 2 hours</t>
  </si>
  <si>
    <t>&gt; 2 hours</t>
  </si>
  <si>
    <t>Calculate for each SPS in scope of work and apply highest value.
Consider overnight operations.</t>
  </si>
  <si>
    <t>None</t>
  </si>
  <si>
    <t>One SPS</t>
  </si>
  <si>
    <t>Two SPS</t>
  </si>
  <si>
    <t>Three or more SPS</t>
  </si>
  <si>
    <t>no.</t>
  </si>
  <si>
    <t>Flow contribution to downstream assets (at connection point with existing assets)</t>
  </si>
  <si>
    <t>&lt; 1%</t>
  </si>
  <si>
    <t>1 - 10%</t>
  </si>
  <si>
    <t>10 – 20%</t>
  </si>
  <si>
    <t>&gt; 20%</t>
  </si>
  <si>
    <t>%</t>
  </si>
  <si>
    <t>Apply highest value calculated using initial and ultimate ADWF.</t>
  </si>
  <si>
    <t>Trade waste inputs for new development</t>
  </si>
  <si>
    <t>TW discharge types all low risk</t>
  </si>
  <si>
    <t>Single TW discharge of high risk</t>
  </si>
  <si>
    <t>Two or more TW discharge of high risk</t>
  </si>
  <si>
    <t>-</t>
  </si>
  <si>
    <t>No vent / release</t>
  </si>
  <si>
    <t>&gt; 100 metres</t>
  </si>
  <si>
    <t>50 – 100 m</t>
  </si>
  <si>
    <t>&lt; 50 metres</t>
  </si>
  <si>
    <t>metres</t>
  </si>
  <si>
    <t>Applies to any potential sewer gas release point.
See 'Instructions' tab for list of applicable sensitive receptor types.</t>
  </si>
  <si>
    <t>No drops</t>
  </si>
  <si>
    <t>One drop only and &lt; 3 metres</t>
  </si>
  <si>
    <t>All drops &lt; 3 metres</t>
  </si>
  <si>
    <t>One or more drops &gt; 3 metres</t>
  </si>
  <si>
    <t>Includes drops for sewage along primary gravity main route, as well as drops for tributaries entering the primary gravity main route.</t>
  </si>
  <si>
    <t>&lt; 2.0 m/s</t>
  </si>
  <si>
    <t>2.0 - 2.5 m/s (TBC)</t>
  </si>
  <si>
    <t>2.5 – 3.0 m/s</t>
  </si>
  <si>
    <t>&gt; 3.0 m/s</t>
  </si>
  <si>
    <t>m/s</t>
  </si>
  <si>
    <t>&gt; Minimum per Figure X</t>
  </si>
  <si>
    <t>&gt; 0.9 m/s (TBC)</t>
  </si>
  <si>
    <t>0.6 - 0.9 m/s</t>
  </si>
  <si>
    <t>&lt; 0.6 m/s</t>
  </si>
  <si>
    <t xml:space="preserve">Materials of construction </t>
  </si>
  <si>
    <t>No corrodible assets</t>
  </si>
  <si>
    <t>Protective coatings applied to at risk items</t>
  </si>
  <si>
    <t>Minor equipment items only with corrodible materials</t>
  </si>
  <si>
    <t>One or more key infrastructure items corrodible, e.g. wet wells, PMs, GMs, MHs</t>
  </si>
  <si>
    <t>For key assets within scope of work.</t>
  </si>
  <si>
    <t>Submerged entry under all conditions, no risk of splashing</t>
  </si>
  <si>
    <t>Designed as per SAW standard drawing: Score 1</t>
  </si>
  <si>
    <t>Not compliant with SAW standard drawing, but low risk of turbulence</t>
  </si>
  <si>
    <t>No submerged entry. Entry angle greater than 45 degrees. Elevated risk of turbulence.</t>
  </si>
  <si>
    <t>Assesses potential for turbulence for each PM discharge MH within scope of work.</t>
  </si>
  <si>
    <t>No potential for SWI, &gt; X km from coast</t>
  </si>
  <si>
    <t xml:space="preserve">
SWI unlikely: Score 1</t>
  </si>
  <si>
    <t>Possible (infrastructure located with X km of coast)</t>
  </si>
  <si>
    <t>SWI is likely. Located within X km of coast.</t>
  </si>
  <si>
    <t>No potential for SWI, &gt; 5 km from coast</t>
  </si>
  <si>
    <t>Potential for sewer gas release (untreated) to atmosphere</t>
  </si>
  <si>
    <t>No opportunity for gas release</t>
  </si>
  <si>
    <t>Well sealed MHs
Well sealed SPS wet wells</t>
  </si>
  <si>
    <t>At least one vent on GM with no mitigation and/or
One or more ARVs with no mitigation</t>
  </si>
  <si>
    <t>Several opportunities for sewer gas release to atmosphere</t>
  </si>
  <si>
    <t>Assess opportunities for gas release, e.g. from poorly fitted MH covers, vent stacks with no mitigation, air release valves with no mitigation.</t>
  </si>
  <si>
    <t>No</t>
  </si>
  <si>
    <t>Yes, but risks are adequately managed</t>
  </si>
  <si>
    <t xml:space="preserve">Yes. Some risk management, however not fully effective. </t>
  </si>
  <si>
    <t>Yes. No effective mitigations.</t>
  </si>
  <si>
    <t>Items listed can result in higher risks due to extended HRT, gas pressurisation, introduction of local turbulence, etc.
Applies for scope of work and upstream assets.</t>
  </si>
  <si>
    <t>Where available, estimate of sewage DS concentration at downstream end of scope of works</t>
  </si>
  <si>
    <t>&lt; 0.2 mg/L</t>
  </si>
  <si>
    <t>0.2 - 0.5 mg/L</t>
  </si>
  <si>
    <t>0.5 - 3.0 mg/L</t>
  </si>
  <si>
    <t>&gt; 3.0 mg/L</t>
  </si>
  <si>
    <t>mg/L</t>
  </si>
  <si>
    <t>N/A</t>
  </si>
  <si>
    <t>Apply data from monitoring, modelling, calculations and/or estimations based on experience with similar applications (in order of preference).</t>
  </si>
  <si>
    <t>&lt; 5 ppm</t>
  </si>
  <si>
    <t>5 - 10 ppm</t>
  </si>
  <si>
    <t>10 - 20 ppm</t>
  </si>
  <si>
    <t>&gt; 20 ppm</t>
  </si>
  <si>
    <t>ppm</t>
  </si>
  <si>
    <t>Risk Assessment</t>
  </si>
  <si>
    <t>Adjustment</t>
  </si>
  <si>
    <t>Input</t>
  </si>
  <si>
    <t>Risk Score</t>
  </si>
  <si>
    <t>Adj Risk Score</t>
  </si>
  <si>
    <t>Adj Risk Level</t>
  </si>
  <si>
    <t>Max Possible Score</t>
  </si>
  <si>
    <t>Threshold Reference Data</t>
  </si>
  <si>
    <t>Individual Risk Scores</t>
  </si>
  <si>
    <t>Overall Risk Scores</t>
  </si>
  <si>
    <t>Thresh.1</t>
  </si>
  <si>
    <t>Thresh.2</t>
  </si>
  <si>
    <t>Thresh.3</t>
  </si>
  <si>
    <t>Thresh.4</t>
  </si>
  <si>
    <t>Thresh.5</t>
  </si>
  <si>
    <t>Min</t>
  </si>
  <si>
    <t>Max</t>
  </si>
  <si>
    <t>yes</t>
  </si>
  <si>
    <t>Very low</t>
  </si>
  <si>
    <t>Very low risk</t>
  </si>
  <si>
    <t>Low</t>
  </si>
  <si>
    <t>Medium</t>
  </si>
  <si>
    <t>High</t>
  </si>
  <si>
    <t>Several opportunities for sewer gas release to atmosphere.</t>
  </si>
  <si>
    <t xml:space="preserve">  TOTAL RISK SCORE</t>
  </si>
  <si>
    <t xml:space="preserve">  Total max possible score</t>
  </si>
  <si>
    <t xml:space="preserve">  Risk %</t>
  </si>
  <si>
    <t>Performance Label</t>
  </si>
  <si>
    <t>Category Value</t>
  </si>
  <si>
    <t>Labels</t>
  </si>
  <si>
    <t>Values</t>
  </si>
  <si>
    <t>Very Low Risk</t>
  </si>
  <si>
    <t>Pointer</t>
  </si>
  <si>
    <t>Thickness</t>
  </si>
  <si>
    <t>Rest</t>
  </si>
  <si>
    <t>Total</t>
  </si>
  <si>
    <t>Assigned Risk Level</t>
  </si>
  <si>
    <t xml:space="preserve">  Overall Risk Score:</t>
  </si>
  <si>
    <t xml:space="preserve">  Overall Risk Level:</t>
  </si>
  <si>
    <t>ADWF</t>
  </si>
  <si>
    <t>hrs</t>
  </si>
  <si>
    <t>Distance from vent/release point to closest sensitive receptor</t>
  </si>
  <si>
    <t>Introduction</t>
  </si>
  <si>
    <t>Document Number:</t>
  </si>
  <si>
    <t>Revision Date:</t>
  </si>
  <si>
    <t>Revision Number:</t>
  </si>
  <si>
    <t>Overview of the O&amp;C Risk Assessment Tool</t>
  </si>
  <si>
    <t>Further Information</t>
  </si>
  <si>
    <t>Level 1</t>
  </si>
  <si>
    <t>Level 2</t>
  </si>
  <si>
    <t>Level 3</t>
  </si>
  <si>
    <t xml:space="preserve">If risk triggers are identified, the user is to progress to a Level 2 assessment. </t>
  </si>
  <si>
    <t>Low risk</t>
  </si>
  <si>
    <t>High risk</t>
  </si>
  <si>
    <t>Medium risk</t>
  </si>
  <si>
    <t>No further assessment. Ensure all minimum mandatory design rules are satisfied and provide Summary report to SA Water.</t>
  </si>
  <si>
    <t xml:space="preserve">Apply appropriate O&amp;C mitigations, as set out in the Odour Technical Standard. </t>
  </si>
  <si>
    <t>A summary of the risk rankings and subsequent actions is shown below.</t>
  </si>
  <si>
    <t>Further detailed assessment as set out in Level 3 (below) is required.</t>
  </si>
  <si>
    <t>10 ppm (on a peak or 90th percentile basis)</t>
  </si>
  <si>
    <t>0.5 mg/L</t>
  </si>
  <si>
    <t>ODOUR AND CORROSION RISK ASSESSMENT TOOL - INSTRUCTIONS</t>
  </si>
  <si>
    <t>Collate the project design basis information, including hydraulic operating scenarios to be assessed, proposed development infrastructure design (pipe lengths, sizes, locations, etc.).</t>
  </si>
  <si>
    <t>Step 1: Define the boundary of assessment</t>
  </si>
  <si>
    <t>Step 2: Collate design information</t>
  </si>
  <si>
    <t>Appropriate design changes and mitigations are to be applied to the development designs to achieve either 'Very Low' or 'Low' risk ratings.</t>
  </si>
  <si>
    <t>Collate the project information as set out in the Odour Technical Standard and submit to SA Water.</t>
  </si>
  <si>
    <t>Background information and details of minimum design rules and appropriate O&amp;C mitigations are provided in the SA Water Odour Technical Standard.</t>
  </si>
  <si>
    <t>FIGURE A: OVERVIEW OF RISK ASSESSMENT APPROACH</t>
  </si>
  <si>
    <t>- Hydraulic residence time (HRT) - for each of initial flow and ultimate development sewage flow scenarios.</t>
  </si>
  <si>
    <t>- Materials of construction</t>
  </si>
  <si>
    <t>- Pressure main (PM) discharge maintenance hole configuration</t>
  </si>
  <si>
    <t xml:space="preserve">- Septicity assessment using sulphide modelling. There are various tools for sulphide modelling ranging from basic spreadsheet calculations through to detailed modelling using proprietary software/tools such as WATS (Wastewater Aerobic / Anaerobic Transformations in Sewers). This could include assessment of extended regions downstream of the proposed new development infrastructure to consider broader impacts. </t>
  </si>
  <si>
    <t>- Ventilation modelling, e.g. using WATS or AFT Arrow.</t>
  </si>
  <si>
    <t>- Optioneering, including financial and whole of life assessments, of identified mitigation options.</t>
  </si>
  <si>
    <t>- Air dispersion modelling to assess impacts of different mitigation options.</t>
  </si>
  <si>
    <t>Risk Criteria</t>
  </si>
  <si>
    <t>- Distance from vent/release point to closest sensitive receptor</t>
  </si>
  <si>
    <t>Where there in insufficient data provided at the 'Inputs' tab, the 'Results' tab will indicate 'Insufficient Data'. Further input data are required to complete the Level 2 assessment.</t>
  </si>
  <si>
    <t>The overall risk ranking shown on the 'Results' tab will inform the next steps to be undertaken - see details under 'Level 2' shown above, and flowchart in Figure A (see Assessment Schematic tab).</t>
  </si>
  <si>
    <t>Definitions</t>
  </si>
  <si>
    <t>Abbreviations</t>
  </si>
  <si>
    <t xml:space="preserve">Pressure main and SPS wet well HRT (hours), at ultimate development
</t>
  </si>
  <si>
    <t>Pressure main and SPS wet well HRT (hours), at initial development</t>
  </si>
  <si>
    <t>DS</t>
  </si>
  <si>
    <t>GM</t>
  </si>
  <si>
    <t>PM</t>
  </si>
  <si>
    <t>SPS</t>
  </si>
  <si>
    <t>HRT</t>
  </si>
  <si>
    <t>O&amp;C</t>
  </si>
  <si>
    <t>Sensitive Receptors</t>
  </si>
  <si>
    <t>High Risk Trade Waste</t>
  </si>
  <si>
    <t>MH</t>
  </si>
  <si>
    <t>TW</t>
  </si>
  <si>
    <t>SWI</t>
  </si>
  <si>
    <t>Dissolved sulphide concentration</t>
  </si>
  <si>
    <t>Hydrogen sulphide</t>
  </si>
  <si>
    <t>Gravity mains</t>
  </si>
  <si>
    <t>Pressure mains</t>
  </si>
  <si>
    <t>Sewage pumping station</t>
  </si>
  <si>
    <t>Hydraulic retention time</t>
  </si>
  <si>
    <t>Odour and corrosion</t>
  </si>
  <si>
    <t>Maintenance holes</t>
  </si>
  <si>
    <t>Trade waste</t>
  </si>
  <si>
    <t>Seawater ingress</t>
  </si>
  <si>
    <t>ODOUR AND CORROSION RISK ASSESSMENT TOOL - DEFINITIONS and ABBREVIATIONS</t>
  </si>
  <si>
    <t>- Dairy processing</t>
  </si>
  <si>
    <t>- Paper manufacturing</t>
  </si>
  <si>
    <t>- Breweries and distilleries</t>
  </si>
  <si>
    <t>- Meat processors</t>
  </si>
  <si>
    <t>- Pet food manufacturers</t>
  </si>
  <si>
    <t>Each of these industries has potential to have levels of BOD, pH, alkalnitiy, sulphate concentration and temperature which are conducive to sulphide generation in sewers, particularly in pressure mains. As a result, they are considered to be 'high risk trade waste' industries and a higher risk rating is applied in the Tool where a new network receives discharges from any of these industry types.</t>
  </si>
  <si>
    <t>- Food manufacturers and processes</t>
  </si>
  <si>
    <t>- Drink manufacturers</t>
  </si>
  <si>
    <t>BOD</t>
  </si>
  <si>
    <t>Biological oxygen demand</t>
  </si>
  <si>
    <t>SR</t>
  </si>
  <si>
    <t>Sensitive receptor</t>
  </si>
  <si>
    <t>EPA</t>
  </si>
  <si>
    <t>Environment Protection Authority</t>
  </si>
  <si>
    <t>For the purposes of the Tool, the following land uses are considered to be sensitive receptors:</t>
  </si>
  <si>
    <t>- childcare centres</t>
  </si>
  <si>
    <t>- community centres</t>
  </si>
  <si>
    <t>- consulting rooms</t>
  </si>
  <si>
    <t>- educational institutions</t>
  </si>
  <si>
    <t>- hospitals</t>
  </si>
  <si>
    <t>- nursing homes and retirement villages</t>
  </si>
  <si>
    <t>- parklands, recreation areas and reserves</t>
  </si>
  <si>
    <t>- residential dwellings and associated private outdoor recreational areas</t>
  </si>
  <si>
    <t>- caravan parks, hotels and motels and tourism accommodation</t>
  </si>
  <si>
    <t xml:space="preserve">Assess opportunities to reduce risks by adjustments to design (or mitigations) and update design accordingly. This is to be demonstrated and documented in the reporting. </t>
  </si>
  <si>
    <t>Re-assess residual risk level, confirm appropriate mitigations. See the SA Water Odour Technical Standard for appropriate mitigations to address risks for different assets.</t>
  </si>
  <si>
    <t>Average dry weather flows</t>
  </si>
  <si>
    <t>Calculate for each key sewerage route within scope of work.
Apply maximum flow rate for initial and future scenarios.</t>
  </si>
  <si>
    <t>Calculate for each key sewerage route within scope of work.
Apply minimum flow rate for initial and future scenarios.</t>
  </si>
  <si>
    <t>Possible. Infrastructure located with 2 km of coast.</t>
  </si>
  <si>
    <t>ODOUR AND CORROSION RISK ASSESSMENT TOOL - LEVEL 1 SCREENING CHECKS</t>
  </si>
  <si>
    <t>Level 1 assessment involves the initial identification of any potential O&amp;C risk triggers. For the proposed sewerage infrastructure development within the physical scope of the assessment, please respond 'Yes' or 'No' to the questions below.</t>
  </si>
  <si>
    <t>Level 1 Screening Check Questions</t>
  </si>
  <si>
    <t>YES / NO</t>
  </si>
  <si>
    <t>If NO, document design details and screening tests for submission to SA Water</t>
  </si>
  <si>
    <t>- Identification of appropriate mitigation facilities, e.g. chemical dosing at SPS (or gravity mains), forced ventilation of sewers with extracted gas treatment, renewal/rehabilitation of sewers with non-corrodible materials.</t>
  </si>
  <si>
    <t>Identify and apply the minimum design rules, as set out in the Odour Technical Standard, e.g. for PM discharge maintenance hole (MH) designs, minimum and maximum sewer pipe velocities.</t>
  </si>
  <si>
    <t xml:space="preserve">Check the risk assessment calculator 'Results' tab. This tab provides an overall risk ranking for the project, and shows the risks outputs for each of the assessment criteria. </t>
  </si>
  <si>
    <t>Trade waste discharges from specific industry types are known to have significant impact on sewage quality thereby resulting in potential higher O&amp;C risks in sewerage networks. These industry types include:</t>
  </si>
  <si>
    <t xml:space="preserve">Pressure main discharge maintenance hole configuration
</t>
  </si>
  <si>
    <t>At least one vent with no mitigation and/or an asset known to be poorly sealed.</t>
  </si>
  <si>
    <t xml:space="preserve">The Odour and Corrosion (O&amp;C) Risk Assessment Tool is a support tool for the semi-quantitative assessment of O&amp;C risks for sewerage network infrastructure. The key objective of the Tool is to guide the selection of appropriate design features and mitigations, based on risk levels, to effectively manage O&amp;C risks for new sewerage assets when connecting to SA Water's existing network. </t>
  </si>
  <si>
    <t>The Tool is to be used in conjunction with the SA Water Odour Technical Standard (insert link to location). The overarching O&amp;C risk assessment framework and background to the Tool are set out in this Standard.</t>
  </si>
  <si>
    <t>The key users of the Tool are expected to be designers of new sewerage assets, e.g. for the development of residential areas, who wish to connect new assets to SA Water's existing sewerage infrastructure. It is expected that these users will be SA Water and external parties.</t>
  </si>
  <si>
    <t>- Dissolved sulphide concentration in sewage:</t>
  </si>
  <si>
    <t>- Number of sewage pumping stations (SPS) upstream of the proposed development infrastructure, i.e. extent of daisy-chaining.</t>
  </si>
  <si>
    <t>- Monitoring of gas and liquid data in upstream and downstream networks, i.e. up and downstream of proposed new connections.</t>
  </si>
  <si>
    <t>Step 5: Review Calculator results</t>
  </si>
  <si>
    <t>Step 6: Determine next steps</t>
  </si>
  <si>
    <t>Step 7: Reporting</t>
  </si>
  <si>
    <t>Step 3: Carry out Level 1 Screening checks</t>
  </si>
  <si>
    <t xml:space="preserve">Use the 'Level 1 Screening' tab in this spreadsheet to answer basic project design queries. A 'YES' response to any of the questions indicates the User is to proceed to a Level 2 assessment, as directed in the steps below. </t>
  </si>
  <si>
    <t>If all responses to the Screening questions are 'NO', document the project design data and outcomes of the Screening checks for SA Water review.</t>
  </si>
  <si>
    <t>Step 4: Insert the input data for Level 2 assessment</t>
  </si>
  <si>
    <t>Use the 'Inputs' tab in this spreadsheet to input required information to the Calculator.</t>
  </si>
  <si>
    <t>Where no data are available, type 'N/A' or select 'N/A' from the drop down list where available.</t>
  </si>
  <si>
    <t>ODOUR AND CORROSION RISK ASSESSMENT TOOL - LEVEL 2 CALCULATOR INPUTS</t>
  </si>
  <si>
    <t>ODOUR AND CORROSION RISK ASSESSMENT TOOL - LEVEL 2 CALCULATOR RESULTS</t>
  </si>
  <si>
    <t>Submerged entry under all conditions, no risk of splashing and no/low turbulence.</t>
  </si>
  <si>
    <t>SWI is likely. Assets located adjacent coastline and no/minimal mitigation.</t>
  </si>
  <si>
    <t>Use drop down list to indicate number and risk type for TW discharges in scope of work. See definitions of TW risk types in 'Definitions' tab.</t>
  </si>
  <si>
    <t>Well sealed MHs.
Well sealed SPS wet wells. Any releases have effective treatment installed.</t>
  </si>
  <si>
    <t>SWI unlikely and/or no infiltration via assets confirmed</t>
  </si>
  <si>
    <t>Note:  Where there are no risk triggers identified, this will inherently mean that each of the minimum design requirements, as set out in the Odour Technical Standard, have been met for the proposed new infrastructure.</t>
  </si>
  <si>
    <t>Level 3 assessments are to be undertaken where the risk ranking output from the Level 2 O&amp;C Risk Tool calculator indicates a 'High' risk. 
These applications typically occur where there are extended sewage residence times, turbulence and/or contribution of significant flows to downstream assets. They can also involve more complex issues such as atypical sewage quality, e.g. due to significant seawater ingress, trade waste impacts.</t>
  </si>
  <si>
    <t>Define the boundary of the development infrastructure assets to be assessed. The assets within the scope of work will include the new development infrastructure assets and a minimum of 300 metres of the existing sewer downstream of the proposed connection point, and (as appropriate) 100 metres upstream of the proposed connection point.</t>
  </si>
  <si>
    <t>TASKS:  How to Use the O&amp;C Risk Assessment Tool</t>
  </si>
  <si>
    <t>Key tasks to be undertaken by the User are outlined in the Steps below:</t>
  </si>
  <si>
    <t>The Level 3 assessment is a detailed assessment and should be undertaken on a more systemic basis (or at least linked with system based planning).  It could involve one or more of the following activities:</t>
  </si>
  <si>
    <t>The Tool is focussed on addressing risks for proposed new residential and commercial developments, including new residential estates and residential infill projects. Assessment of O&amp;C risks for broad systems, e.g. including trunk sewers for transport of sewage to treatment facilities, is addressed separately by SA Water as part of their master planning processes.</t>
  </si>
  <si>
    <t>LEVEL 2 RISK ASSESSMENT CALCULATIONS</t>
  </si>
  <si>
    <t>LEVEL 2 RISK ASSESSMENT CATERGORIES</t>
  </si>
  <si>
    <t>Categories for risk visual indicator</t>
  </si>
  <si>
    <t>Level 2 results for visual indicator:</t>
  </si>
  <si>
    <t>User select from drop down list. Select 'N/A' if no information available.</t>
  </si>
  <si>
    <t>&gt; Minimum per Figure 8-2 of TG0530 (TBC)</t>
  </si>
  <si>
    <t>Inputs are required as both user-determined values, e.g. hydraulic retention time (HRT) hours, and selection from drop-down cells.</t>
  </si>
  <si>
    <t>Is individual asset HRT &gt; 2 hours for any of the PM/SPS, based on ADWF at any stage of development?</t>
  </si>
  <si>
    <t>The Level 2 assessment is the focus of this Tool and requires the collection and input of hydraulic and design data for the proposed new infrastructure in to a Calculator. It is expected that this information will mostly be outputs from hydraulic design calculations, however, as for the Level 1 Assessment, there will be inputs which the Designer will need to obtain from SA Water by submission of a RFI. These items are as indicated in the Tool Level 2 AssessmentThe Calculator applies a risk score based on the input value for each of the risk criteria and determines an overall score and a subsequent O&amp;C risk ranking. The risk rank output of the Tool informs the appropriate design features to be applied and/or minimum level of mitigations to be implemented, with guidance for the appropriate mitigations provided in the SA Water Odour Technical Standard document.</t>
  </si>
  <si>
    <t>User input value. Insert 'N/A' where no information is available or is not relevant.</t>
  </si>
  <si>
    <t>Data Source</t>
  </si>
  <si>
    <t>To be requested from SA Water.</t>
  </si>
  <si>
    <t>Designer / Developer</t>
  </si>
  <si>
    <t>Is there any daisy-chaining of SPS within or upstream of the scope of works? Daisy chaining defined as one or more SPS upstream of the SPS within the scope of work, operating in parallel.</t>
  </si>
  <si>
    <t>Are there any trade waste discharges from high risk industry types per list provided in 'Definitions' tab, to new sewerage infrastructure?</t>
  </si>
  <si>
    <t>Are there any deviations to applicable minimum design rules, as set out in the Odour Technical Standard?</t>
  </si>
  <si>
    <t>Will any of the new assets be constructed of corrodible materials?</t>
  </si>
  <si>
    <t>Will the new assets be within 5 km of coastline (potential for seawater ingress)?</t>
  </si>
  <si>
    <t>Are there any free-fall drops in the proposed development network design greater than 3 metres, along the GM and/or for tributaries entering the GM?</t>
  </si>
  <si>
    <t>Are there any existing or potential future sensitive receptors (either within or beyond physical scope of work) within 100 metres of new SPS or vent stacks?</t>
  </si>
  <si>
    <t>Level 1 Screening</t>
  </si>
  <si>
    <t>YES</t>
  </si>
  <si>
    <t>NO</t>
  </si>
  <si>
    <t>Responses</t>
  </si>
  <si>
    <t>Unknown</t>
  </si>
  <si>
    <t>Includes any known SPS upstream of, and within, scope of work (consider current and potential future).
Applies to SPS in series (not parallel).</t>
  </si>
  <si>
    <t>Compliant with SAW standard drawing 4005-20008-01</t>
  </si>
  <si>
    <t>Are there any known odour hot spots / clusters in existing upstream and/or downstream receiving networks/assets in previous 5 years, attributable to SA Water assets?</t>
  </si>
  <si>
    <t>Expected aggregate upstream HRT for gravity sewers.</t>
  </si>
  <si>
    <t>4 - 6 hours</t>
  </si>
  <si>
    <t>&gt; 6 hours</t>
  </si>
  <si>
    <t>2 - 4 hours</t>
  </si>
  <si>
    <t>No indication of upstream O&amp;C risks from data available</t>
  </si>
  <si>
    <t>Some known minor issues only, e.g. single odour complaint.</t>
  </si>
  <si>
    <t>Data indicates potential significant risk, e.g. several odour complaints, asset failure reports.</t>
  </si>
  <si>
    <t>Moderate indications of O&amp;C risks, e.g. H2S (g) monitoring indicates &gt; 10 ppm, more than one odour complaint.</t>
  </si>
  <si>
    <t>No indication of upstream O&amp;C risks from data available.</t>
  </si>
  <si>
    <t>Qualitative assessment of extent of O&amp;C risks upstream of scope of work which have potential to impact risks within scope of work (and downstream).</t>
  </si>
  <si>
    <t>Calculated aggregate HRT for gravity systems only, based on ADWF.
Estimate of aggregate HRT for upstream gravity network, where applicable, to inform potential for transfer of O&amp;C risks to scope of work (and downstream).</t>
  </si>
  <si>
    <t>Two or more TW discharges of high risk</t>
  </si>
  <si>
    <t>Are there any special sewerage infrastructure assets, e.g. siphons, barometric legs, vacuum sewerage systems, low pressure sewer units, privately owned SPS?</t>
  </si>
  <si>
    <r>
      <t>Are there any H</t>
    </r>
    <r>
      <rPr>
        <vertAlign val="subscript"/>
        <sz val="11"/>
        <color theme="1"/>
        <rFont val="Century Gothic"/>
        <family val="2"/>
      </rPr>
      <t>2</t>
    </r>
    <r>
      <rPr>
        <sz val="11"/>
        <color theme="1"/>
        <rFont val="Century Gothic"/>
        <family val="2"/>
      </rPr>
      <t>S (g) monitoring data for downstream or upstream assets which indicates elevated risks, e.g. H</t>
    </r>
    <r>
      <rPr>
        <vertAlign val="subscript"/>
        <sz val="11"/>
        <color theme="1"/>
        <rFont val="Century Gothic"/>
        <family val="2"/>
      </rPr>
      <t>2</t>
    </r>
    <r>
      <rPr>
        <sz val="11"/>
        <color theme="1"/>
        <rFont val="Century Gothic"/>
        <family val="2"/>
      </rPr>
      <t>S (g) &gt; 10 ppm?</t>
    </r>
  </si>
  <si>
    <r>
      <t>Have there been any known asset deterioration issues (e.g. failures and/or condition assessment assessments indicating rehabilitation/renewal is required) in upstream infrastructure and/or downstream receiving networks as a result of H</t>
    </r>
    <r>
      <rPr>
        <vertAlign val="subscript"/>
        <sz val="11"/>
        <color theme="1"/>
        <rFont val="Century Gothic"/>
        <family val="2"/>
      </rPr>
      <t>2</t>
    </r>
    <r>
      <rPr>
        <sz val="11"/>
        <color theme="1"/>
        <rFont val="Century Gothic"/>
        <family val="2"/>
      </rPr>
      <t>S (g) attack?</t>
    </r>
  </si>
  <si>
    <r>
      <t xml:space="preserve">If YES to any of the above, then </t>
    </r>
    <r>
      <rPr>
        <b/>
        <i/>
        <sz val="11"/>
        <color theme="1"/>
        <rFont val="Century Gothic"/>
        <family val="2"/>
      </rPr>
      <t>proceed to Level 2 assessment</t>
    </r>
    <r>
      <rPr>
        <sz val="11"/>
        <color theme="1"/>
        <rFont val="Century Gothic"/>
        <family val="2"/>
      </rPr>
      <t>.</t>
    </r>
  </si>
  <si>
    <t>At ADWF
For all new SPS and PM in scope of work. Include all storage facilities (e.g. low pressure sewer assets, storage and overflow tanks and tankering sites).
For multiple SPS/PMs, apply calculated aggregate value, i.e. including all SPS/PM assets within scope of work.</t>
  </si>
  <si>
    <t>At ADWF
For all new SPS and PM in scope of work, i.e. cumulative. Include all storage facilities (e.g. low pressure sewer assets, storage and overflow tanks and tankering sites).
For multiple SPS/PMs, apply calculated aggregate value, i.e. including all SPS/PM assets within scope of work.</t>
  </si>
  <si>
    <r>
      <t>Where available, estimate of H</t>
    </r>
    <r>
      <rPr>
        <vertAlign val="subscript"/>
        <sz val="12"/>
        <color theme="1"/>
        <rFont val="Century Gothic"/>
        <family val="2"/>
      </rPr>
      <t>2</t>
    </r>
    <r>
      <rPr>
        <sz val="12"/>
        <color theme="1"/>
        <rFont val="Century Gothic"/>
        <family val="2"/>
      </rPr>
      <t>S (g) concentration of gas at downstream end of scope of works (90th percentile / peak)</t>
    </r>
  </si>
  <si>
    <t>Number of daisy-chained SPS (upstream of, and within, scope of work)</t>
  </si>
  <si>
    <r>
      <rPr>
        <b/>
        <sz val="11"/>
        <color theme="1"/>
        <rFont val="Century Gothic"/>
        <family val="2"/>
      </rPr>
      <t>OBJECTIVES:</t>
    </r>
    <r>
      <rPr>
        <sz val="11"/>
        <color theme="1"/>
        <rFont val="Century Gothic"/>
        <family val="2"/>
      </rPr>
      <t xml:space="preserve">  For new sewerage projects, objectives for hydrogen sulphide (H</t>
    </r>
    <r>
      <rPr>
        <vertAlign val="subscript"/>
        <sz val="11"/>
        <color theme="1"/>
        <rFont val="Century Gothic"/>
        <family val="2"/>
      </rPr>
      <t>2</t>
    </r>
    <r>
      <rPr>
        <sz val="11"/>
        <color theme="1"/>
        <rFont val="Century Gothic"/>
        <family val="2"/>
      </rPr>
      <t>S) gas space concentrations and dissolved sulphide concentrations in sewage within sewerage networks are set  to target the ongoing effective management of O&amp;C risks and are used to inform infrastructure designs as well as performance assessments following implementation. For SA Water networks, these targets are:</t>
    </r>
  </si>
  <si>
    <r>
      <t>- H</t>
    </r>
    <r>
      <rPr>
        <vertAlign val="subscript"/>
        <sz val="11"/>
        <color theme="1"/>
        <rFont val="Century Gothic"/>
        <family val="2"/>
      </rPr>
      <t>2</t>
    </r>
    <r>
      <rPr>
        <sz val="11"/>
        <color theme="1"/>
        <rFont val="Century Gothic"/>
        <family val="2"/>
      </rPr>
      <t>S gas concentration in sewer gas space:</t>
    </r>
  </si>
  <si>
    <r>
      <t xml:space="preserve">The O&amp;C Risk Assessment Tool is an integral component of the overall O&amp;C risk assessment approach. The process constitutes three assessment 'gates' where specific information is collected and used to determine if further and more detailed assessment is required. The description of these assessment gates is set out below, with an overview shown in Figure A, </t>
    </r>
    <r>
      <rPr>
        <b/>
        <i/>
        <sz val="11"/>
        <color theme="1"/>
        <rFont val="Century Gothic"/>
        <family val="2"/>
      </rPr>
      <t>refer tab "Assessment Overview (Fig A)".</t>
    </r>
  </si>
  <si>
    <r>
      <t>Level 1 assessment involves basic screening testing to identify any risk 'triggers', as identified in</t>
    </r>
    <r>
      <rPr>
        <b/>
        <i/>
        <sz val="11"/>
        <color theme="1"/>
        <rFont val="Century Gothic"/>
        <family val="2"/>
      </rPr>
      <t xml:space="preserve"> tab "Level 1 Screening". </t>
    </r>
    <r>
      <rPr>
        <sz val="11"/>
        <color theme="1"/>
        <rFont val="Century Gothic"/>
        <family val="2"/>
      </rPr>
      <t xml:space="preserve">
If no risk triggers are identified, there is no need to progress to a Level 2 assessment. In such cases prima facie, no special conditions related to management of C&amp;O issues are required for application approval
The outcomes from the Level 1 assessment are to be documented and submitted to SA Water for review and approval.</t>
    </r>
  </si>
  <si>
    <r>
      <t xml:space="preserve">Level 2 Input information Calculator requirements are provided at tab </t>
    </r>
    <r>
      <rPr>
        <b/>
        <i/>
        <sz val="11"/>
        <color theme="1"/>
        <rFont val="Century Gothic"/>
        <family val="2"/>
      </rPr>
      <t xml:space="preserve">"Level 2 Inputs".  </t>
    </r>
    <r>
      <rPr>
        <sz val="11"/>
        <color theme="1"/>
        <rFont val="Century Gothic"/>
        <family val="2"/>
      </rPr>
      <t xml:space="preserve">
For some input parameters, higher weightings are applied where the parameters are deemed to have greater influence on overall potential risk. These parameters are:</t>
    </r>
  </si>
  <si>
    <r>
      <t>The summary of the Calculator results for a Level 2 assessment is provided at tab</t>
    </r>
    <r>
      <rPr>
        <b/>
        <i/>
        <sz val="11"/>
        <color theme="1"/>
        <rFont val="Century Gothic"/>
        <family val="2"/>
      </rPr>
      <t xml:space="preserve"> "Level 2 Results".</t>
    </r>
    <r>
      <rPr>
        <sz val="11"/>
        <color theme="1"/>
        <rFont val="Century Gothic"/>
        <family val="2"/>
      </rPr>
      <t xml:space="preserve"> 
This provides a gauge indicating the overall risk rating consistent with SA Water's risk categories as summarised below.</t>
    </r>
  </si>
  <si>
    <r>
      <t xml:space="preserve">A summary of the risk rankings and subsequent actions are shown below. Where risk levels are 'Medium', further work and design revisions are required to reduce risk levels to either 'Very Low' or 'Low'. Where the risk level is 'High', further detailed investigation is required in conjunction with SA Water, including selection of appropriate mitigations and/or design changes, to reduce the risk level to an acceptable level by SA Water.
</t>
    </r>
    <r>
      <rPr>
        <b/>
        <i/>
        <sz val="11"/>
        <color theme="1"/>
        <rFont val="Century Gothic"/>
        <family val="2"/>
      </rPr>
      <t>Only sewerage infrastructure for new developments with 'Very Low' or 'Low' risk rankings will be acceptable to SA Water.</t>
    </r>
  </si>
  <si>
    <r>
      <t>The definition of sensitive receptors applied in this Tool aligns with the definitions set out by the SA EPA in their current guideline '</t>
    </r>
    <r>
      <rPr>
        <i/>
        <sz val="11"/>
        <rFont val="Century Gothic"/>
        <family val="2"/>
      </rPr>
      <t>Evaluation distances for effective air quality and noise management</t>
    </r>
    <r>
      <rPr>
        <sz val="11"/>
        <rFont val="Century Gothic"/>
        <family val="2"/>
      </rPr>
      <t xml:space="preserve">', issued August 2016 (updated January 2023). Specifically, a sensitive receiver includes any fixed location (including a house, building, other premises or open area) where human health may be affected by air emissions from existing or proposed development, and/or property damage or loss of amenity may be caused by air emissions from the existing or proposed development. </t>
    </r>
  </si>
  <si>
    <r>
      <t>H</t>
    </r>
    <r>
      <rPr>
        <vertAlign val="subscript"/>
        <sz val="11"/>
        <color theme="1"/>
        <rFont val="Century Gothic"/>
        <family val="2"/>
      </rPr>
      <t>2</t>
    </r>
    <r>
      <rPr>
        <sz val="11"/>
        <color theme="1"/>
        <rFont val="Century Gothic"/>
        <family val="2"/>
      </rPr>
      <t>S</t>
    </r>
  </si>
  <si>
    <t>Are there special items with potential for increased O&amp;C risks, e.g., barometric loops, siphons, vacuum sewer units, low pressure sewer units, tankering MHs.</t>
  </si>
  <si>
    <r>
      <t>Extent of any known odour and corrosion risks in network upstream of scope of work, e.g. any historical odour complaints (unresolved), measurement data indicating H</t>
    </r>
    <r>
      <rPr>
        <vertAlign val="subscript"/>
        <sz val="12"/>
        <rFont val="Century Gothic"/>
        <family val="2"/>
      </rPr>
      <t>2</t>
    </r>
    <r>
      <rPr>
        <sz val="12"/>
        <rFont val="Century Gothic"/>
        <family val="2"/>
      </rPr>
      <t>S (g) concentrations (90th percentile/ peak) &gt; 10 ppm and/or DS &gt; 0.5 mg/L.</t>
    </r>
  </si>
  <si>
    <t>Revision 01</t>
  </si>
  <si>
    <t>Gravity main sewage velocity - maximum (when pipe is flowing full, i.e. at PWWF)</t>
  </si>
  <si>
    <t>Gravity main sewage velocity – minimum (at average flow conditions)</t>
  </si>
  <si>
    <t>No submerged entry, OR entry angle greater than 45 degrees, OR elevated risk of turbulence.</t>
  </si>
  <si>
    <t>Low risk of turbulence. Designed with part submerged inlet (per Fig 3-3 in TS 0854)</t>
  </si>
  <si>
    <t>Yes, but risks are adequately managed by use of mitigations (e.g. ventilation and treatment, chemical dosing, non-corrodible materials)</t>
  </si>
  <si>
    <t>Comments</t>
  </si>
  <si>
    <t>SAW-TS-0854-SUP</t>
  </si>
  <si>
    <t>No drops with free fall distance &gt;= 0.3 metres</t>
  </si>
  <si>
    <t>One or more drops, at least one with free fall &gt; 0.3 and &lt;= 0.5 metres</t>
  </si>
  <si>
    <t>One or more drops, at least one with free fall &gt; 0.5 and &lt;= 3.0 metres</t>
  </si>
  <si>
    <t>One or more drops, at least one with free fall &gt; 3.0 metres</t>
  </si>
  <si>
    <t>Depth of drops for gravity assets ('free fall' of sewage)</t>
  </si>
  <si>
    <t>No potential for SWI (&gt; 5 km from coast) AND no risk of ingress of sulphates from acid sulphate soil</t>
  </si>
  <si>
    <t xml:space="preserve">Possible sulphate ingress via SWI (infrastructure located with 2 km of coast), or via ASS. </t>
  </si>
  <si>
    <t>ASS</t>
  </si>
  <si>
    <t>Acid sulphate soils</t>
  </si>
  <si>
    <t>Based on proximity to coastal areas OR to for areas subject to acid sulphate soils.
Applies to assets within and/or upstream of scope or works.
Applies where assets are below maximum groundwater table level for some or all of the time.</t>
  </si>
  <si>
    <t>Potential for sulphate ingress to sewer assets via sea water ingress (SWI)
OR
Potential for sulphate ingress due to leaching via acid sulphate soil (ASS) conditions.</t>
  </si>
  <si>
    <t>Sulphate ingress, via SWI or ASS, unlikely and/or no infiltration via assets confirmed</t>
  </si>
  <si>
    <t>Sulphate ingress is likely. Assets located adjacent coastline, OR assets located in an area of ASS. No/minimal mitigation.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</si>
</sst>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x14ac:knownFonts="1">
    <font>
      <sz val="11"/>
      <color theme="1"/>
      <name val="Jacobs Chronos"/>
      <family val="2"/>
      <scheme val="major"/>
    </font>
    <font>
      <sz val="11"/>
      <color rgb="FF9C0006"/>
      <name val="Jacobs Chronos"/>
      <family val="2"/>
      <scheme val="major"/>
    </font>
    <font>
      <sz val="11"/>
      <color rgb="FF006100"/>
      <name val="Jacobs Chronos"/>
      <family val="2"/>
      <scheme val="major"/>
    </font>
    <font>
      <sz val="11"/>
      <color rgb="FF9C5700"/>
      <name val="Jacobs Chronos"/>
      <family val="2"/>
      <scheme val="major"/>
    </font>
    <font>
      <b/>
      <sz val="11"/>
      <color rgb="FFFA7D00"/>
      <name val="Jacobs Chronos"/>
      <family val="2"/>
      <scheme val="major"/>
    </font>
    <font>
      <b/>
      <sz val="11"/>
      <color theme="0"/>
      <name val="Jacobs Chronos"/>
      <family val="2"/>
      <scheme val="major"/>
    </font>
    <font>
      <i/>
      <sz val="11"/>
      <color rgb="FF7F7F7F"/>
      <name val="Jacobs Chronos"/>
      <family val="2"/>
      <scheme val="major"/>
    </font>
    <font>
      <sz val="11"/>
      <color rgb="FF3F3F76"/>
      <name val="Jacobs Chronos"/>
      <family val="2"/>
      <scheme val="major"/>
    </font>
    <font>
      <sz val="11"/>
      <color rgb="FFFA7D00"/>
      <name val="Jacobs Chronos"/>
      <family val="2"/>
      <scheme val="major"/>
    </font>
    <font>
      <b/>
      <sz val="11"/>
      <color rgb="FF3F3F3F"/>
      <name val="Jacobs Chronos"/>
      <family val="2"/>
      <scheme val="major"/>
    </font>
    <font>
      <sz val="11"/>
      <color rgb="FFFF0000"/>
      <name val="Jacobs Chronos"/>
      <family val="2"/>
      <scheme val="major"/>
    </font>
    <font>
      <b/>
      <sz val="11"/>
      <color theme="1"/>
      <name val="Jacobs Chronos"/>
      <family val="2"/>
      <scheme val="major"/>
    </font>
    <font>
      <b/>
      <sz val="11"/>
      <color theme="4"/>
      <name val="Jacobs Chronos"/>
      <family val="2"/>
      <scheme val="major"/>
    </font>
    <font>
      <sz val="11"/>
      <color theme="4"/>
      <name val="Jacobs Chronos"/>
      <family val="2"/>
      <scheme val="major"/>
    </font>
    <font>
      <b/>
      <sz val="12"/>
      <color theme="1"/>
      <name val="Jacobs Chronos"/>
      <family val="2"/>
      <scheme val="major"/>
    </font>
    <font>
      <sz val="12"/>
      <color theme="1"/>
      <name val="Jacobs Chronos"/>
      <family val="2"/>
      <scheme val="major"/>
    </font>
    <font>
      <b/>
      <sz val="12"/>
      <color theme="4"/>
      <name val="Jacobs Chronos"/>
      <family val="2"/>
      <scheme val="major"/>
    </font>
    <font>
      <sz val="11"/>
      <name val="Jacobs Chronos"/>
      <family val="2"/>
      <scheme val="major"/>
    </font>
    <font>
      <sz val="8"/>
      <name val="Jacobs Chronos"/>
      <family val="2"/>
      <scheme val="major"/>
    </font>
    <font>
      <sz val="14"/>
      <color theme="1"/>
      <name val="Jacobs Chronos"/>
      <family val="2"/>
      <scheme val="major"/>
    </font>
    <font>
      <b/>
      <sz val="14"/>
      <color theme="4"/>
      <name val="Jacobs Chronos"/>
      <family val="2"/>
      <scheme val="major"/>
    </font>
    <font>
      <b/>
      <sz val="16"/>
      <color theme="4"/>
      <name val="Jacobs Chronos"/>
      <family val="2"/>
      <scheme val="major"/>
    </font>
    <font>
      <sz val="11"/>
      <color rgb="FF00B050"/>
      <name val="Jacobs Chronos"/>
      <family val="2"/>
      <scheme val="major"/>
    </font>
    <font>
      <b/>
      <sz val="15"/>
      <color theme="3"/>
      <name val="Jacobs Chronos Light"/>
      <family val="2"/>
      <scheme val="minor"/>
    </font>
    <font>
      <b/>
      <sz val="15"/>
      <color theme="0"/>
      <name val="Century Gothic"/>
      <family val="2"/>
    </font>
    <font>
      <sz val="11"/>
      <color theme="0"/>
      <name val="Century Gothic"/>
      <family val="2"/>
    </font>
    <font>
      <sz val="11"/>
      <color theme="1"/>
      <name val="Century Gothic"/>
      <family val="2"/>
    </font>
    <font>
      <b/>
      <sz val="11"/>
      <color theme="0"/>
      <name val="Century Gothic"/>
      <family val="2"/>
    </font>
    <font>
      <b/>
      <sz val="11"/>
      <color theme="4"/>
      <name val="Century Gothic"/>
      <family val="2"/>
    </font>
    <font>
      <b/>
      <sz val="11"/>
      <color theme="1"/>
      <name val="Century Gothic"/>
      <family val="2"/>
    </font>
    <font>
      <vertAlign val="subscript"/>
      <sz val="11"/>
      <color theme="1"/>
      <name val="Century Gothic"/>
      <family val="2"/>
    </font>
    <font>
      <b/>
      <i/>
      <sz val="11"/>
      <color theme="1"/>
      <name val="Century Gothic"/>
      <family val="2"/>
    </font>
    <font>
      <sz val="11"/>
      <color rgb="FFFF0000"/>
      <name val="Century Gothic"/>
      <family val="2"/>
    </font>
    <font>
      <b/>
      <sz val="16"/>
      <color rgb="FF007AC9"/>
      <name val="Century Gothic"/>
      <family val="2"/>
    </font>
    <font>
      <b/>
      <sz val="11"/>
      <name val="Century Gothic"/>
      <family val="2"/>
    </font>
    <font>
      <sz val="14"/>
      <color theme="1"/>
      <name val="Century Gothic"/>
      <family val="2"/>
    </font>
    <font>
      <sz val="12"/>
      <color theme="1"/>
      <name val="Century Gothic"/>
      <family val="2"/>
    </font>
    <font>
      <sz val="12"/>
      <name val="Century Gothic"/>
      <family val="2"/>
    </font>
    <font>
      <vertAlign val="subscript"/>
      <sz val="12"/>
      <color theme="1"/>
      <name val="Century Gothic"/>
      <family val="2"/>
    </font>
    <font>
      <sz val="11"/>
      <color theme="4"/>
      <name val="Century Gothic"/>
      <family val="2"/>
    </font>
    <font>
      <vertAlign val="subscript"/>
      <sz val="12"/>
      <name val="Century Gothic"/>
      <family val="2"/>
    </font>
    <font>
      <b/>
      <i/>
      <sz val="11"/>
      <color theme="7" tint="9.9978637043366805E-2"/>
      <name val="Century Gothic"/>
      <family val="2"/>
    </font>
    <font>
      <b/>
      <sz val="12"/>
      <color theme="1"/>
      <name val="Century Gothic"/>
      <family val="2"/>
    </font>
    <font>
      <sz val="11"/>
      <name val="Century Gothic"/>
      <family val="2"/>
    </font>
    <font>
      <b/>
      <sz val="14"/>
      <color theme="0"/>
      <name val="Century Gothic"/>
      <family val="2"/>
    </font>
    <font>
      <b/>
      <i/>
      <sz val="11"/>
      <color rgb="FF003C69"/>
      <name val="Century Gothic"/>
      <family val="2"/>
    </font>
    <font>
      <sz val="11"/>
      <color rgb="FF003C69"/>
      <name val="Century Gothic"/>
      <family val="2"/>
    </font>
    <font>
      <i/>
      <sz val="11"/>
      <name val="Century Gothic"/>
      <family val="2"/>
    </font>
    <font>
      <b/>
      <sz val="11"/>
      <color rgb="FF003C69"/>
      <name val="Century Gothic"/>
      <family val="2"/>
    </font>
    <font>
      <b/>
      <sz val="12"/>
      <color theme="0"/>
      <name val="Century Gothic"/>
      <family val="2"/>
    </font>
    <font>
      <b/>
      <sz val="12"/>
      <name val="Century Gothic"/>
      <family val="2"/>
    </font>
    <font>
      <b/>
      <sz val="14"/>
      <color rgb="FF007AC9"/>
      <name val="Century Gothic"/>
      <family val="2"/>
    </font>
    <font>
      <sz val="14"/>
      <color rgb="FF007AC9"/>
      <name val="Century Gothic"/>
      <family val="2"/>
    </font>
  </fonts>
  <fills count="2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rgb="FFCDE7FF"/>
        <bgColor indexed="64"/>
      </patternFill>
    </fill>
    <fill>
      <patternFill patternType="solid">
        <fgColor theme="8" tint="0.59999389629810485"/>
        <bgColor indexed="64"/>
      </patternFill>
    </fill>
    <fill>
      <patternFill patternType="solid">
        <fgColor rgb="FF003C69"/>
        <bgColor indexed="64"/>
      </patternFill>
    </fill>
    <fill>
      <patternFill patternType="solid">
        <fgColor rgb="FF76D750"/>
        <bgColor indexed="64"/>
      </patternFill>
    </fill>
    <fill>
      <patternFill patternType="solid">
        <fgColor rgb="FFBCBDBC"/>
        <bgColor indexed="64"/>
      </patternFill>
    </fill>
    <fill>
      <patternFill patternType="solid">
        <fgColor rgb="FFE0E1DD"/>
        <bgColor indexed="64"/>
      </patternFill>
    </fill>
    <fill>
      <patternFill patternType="solid">
        <fgColor rgb="FF007AC9"/>
        <bgColor indexed="64"/>
      </patternFill>
    </fill>
    <fill>
      <patternFill patternType="solid">
        <fgColor theme="0" tint="-0.14999847407452621"/>
        <bgColor indexed="64"/>
      </patternFill>
    </fill>
  </fills>
  <borders count="5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indexed="64"/>
      </left>
      <right style="thin">
        <color indexed="64"/>
      </right>
      <top/>
      <bottom style="hair">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indexed="64"/>
      </right>
      <top/>
      <bottom style="thin">
        <color auto="1"/>
      </bottom>
      <diagonal/>
    </border>
    <border>
      <left style="hair">
        <color auto="1"/>
      </left>
      <right/>
      <top style="thin">
        <color auto="1"/>
      </top>
      <bottom/>
      <diagonal/>
    </border>
    <border>
      <left style="hair">
        <color auto="1"/>
      </left>
      <right/>
      <top/>
      <bottom style="thin">
        <color auto="1"/>
      </bottom>
      <diagonal/>
    </border>
    <border>
      <left/>
      <right/>
      <top/>
      <bottom style="hair">
        <color auto="1"/>
      </bottom>
      <diagonal/>
    </border>
    <border>
      <left/>
      <right/>
      <top style="hair">
        <color auto="1"/>
      </top>
      <bottom style="hair">
        <color auto="1"/>
      </bottom>
      <diagonal/>
    </border>
    <border>
      <left/>
      <right/>
      <top style="hair">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top style="thin">
        <color auto="1"/>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auto="1"/>
      </bottom>
      <diagonal/>
    </border>
    <border>
      <left/>
      <right style="hair">
        <color auto="1"/>
      </right>
      <top style="hair">
        <color indexed="64"/>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top/>
      <bottom style="thick">
        <color theme="4"/>
      </bottom>
      <diagonal/>
    </border>
    <border>
      <left/>
      <right style="hair">
        <color auto="1"/>
      </right>
      <top style="hair">
        <color indexed="64"/>
      </top>
      <bottom style="thin">
        <color auto="1"/>
      </bottom>
      <diagonal/>
    </border>
  </borders>
  <cellStyleXfs count="12">
    <xf numFmtId="0" fontId="0" fillId="0" borderId="0"/>
    <xf numFmtId="0" fontId="2" fillId="2"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7" fillId="5" borderId="1" applyNumberFormat="0" applyAlignment="0" applyProtection="0"/>
    <xf numFmtId="0" fontId="9" fillId="6" borderId="2" applyNumberFormat="0" applyAlignment="0" applyProtection="0"/>
    <xf numFmtId="0" fontId="4" fillId="6" borderId="1" applyNumberFormat="0" applyAlignment="0" applyProtection="0"/>
    <xf numFmtId="0" fontId="8" fillId="0" borderId="3" applyNumberFormat="0" applyFill="0" applyAlignment="0" applyProtection="0"/>
    <xf numFmtId="0" fontId="5" fillId="7" borderId="4" applyNumberFormat="0" applyAlignment="0" applyProtection="0"/>
    <xf numFmtId="0" fontId="10" fillId="0" borderId="0" applyNumberFormat="0" applyFill="0" applyBorder="0" applyAlignment="0" applyProtection="0"/>
    <xf numFmtId="0" fontId="6" fillId="0" borderId="0" applyNumberFormat="0" applyFill="0" applyBorder="0" applyAlignment="0" applyProtection="0"/>
    <xf numFmtId="0" fontId="23" fillId="0" borderId="54" applyNumberFormat="0" applyFill="0" applyAlignment="0" applyProtection="0"/>
  </cellStyleXfs>
  <cellXfs count="284">
    <xf numFmtId="0" fontId="0" fillId="0" borderId="0" xfId="0"/>
    <xf numFmtId="0" fontId="0" fillId="0" borderId="0" xfId="0" applyAlignment="1">
      <alignment vertical="top"/>
    </xf>
    <xf numFmtId="0" fontId="0" fillId="0" borderId="0" xfId="0" applyAlignment="1">
      <alignment horizontal="center" vertical="top"/>
    </xf>
    <xf numFmtId="0" fontId="11" fillId="0" borderId="0" xfId="0" applyFont="1" applyAlignment="1">
      <alignment horizontal="center" vertical="top"/>
    </xf>
    <xf numFmtId="1" fontId="0" fillId="0" borderId="0" xfId="0" applyNumberFormat="1" applyAlignment="1">
      <alignment horizontal="center" vertical="top"/>
    </xf>
    <xf numFmtId="0" fontId="0" fillId="0" borderId="0" xfId="0" applyAlignment="1">
      <alignment horizontal="left" vertical="top"/>
    </xf>
    <xf numFmtId="0" fontId="0" fillId="0" borderId="9" xfId="0" applyBorder="1" applyAlignment="1">
      <alignment horizontal="center" vertical="top"/>
    </xf>
    <xf numFmtId="1" fontId="0" fillId="0" borderId="10" xfId="0" applyNumberFormat="1" applyBorder="1" applyAlignment="1">
      <alignment horizontal="center" vertical="top"/>
    </xf>
    <xf numFmtId="9" fontId="0" fillId="0" borderId="9" xfId="0" applyNumberFormat="1" applyBorder="1" applyAlignment="1">
      <alignment horizontal="center" vertical="top"/>
    </xf>
    <xf numFmtId="2" fontId="0" fillId="0" borderId="9" xfId="0" applyNumberFormat="1" applyBorder="1" applyAlignment="1">
      <alignment horizontal="center" vertical="top"/>
    </xf>
    <xf numFmtId="1" fontId="0" fillId="0" borderId="9" xfId="0" applyNumberFormat="1" applyBorder="1" applyAlignment="1">
      <alignment horizontal="center" vertical="top"/>
    </xf>
    <xf numFmtId="9" fontId="0" fillId="0" borderId="9" xfId="0" applyNumberFormat="1" applyBorder="1" applyAlignment="1">
      <alignment horizontal="center" vertical="top" wrapText="1"/>
    </xf>
    <xf numFmtId="0" fontId="0" fillId="0" borderId="10" xfId="0" applyBorder="1" applyAlignment="1">
      <alignment horizontal="center" vertical="top"/>
    </xf>
    <xf numFmtId="0" fontId="0" fillId="0" borderId="12" xfId="0" applyBorder="1" applyAlignment="1">
      <alignment horizontal="center" vertical="top" wrapText="1"/>
    </xf>
    <xf numFmtId="0" fontId="0" fillId="0" borderId="13" xfId="0" applyBorder="1" applyAlignment="1">
      <alignment horizontal="center" vertical="top"/>
    </xf>
    <xf numFmtId="0" fontId="0" fillId="0" borderId="5" xfId="0" applyBorder="1" applyAlignment="1">
      <alignment horizontal="center" vertical="top"/>
    </xf>
    <xf numFmtId="0" fontId="12" fillId="8" borderId="20" xfId="0" applyFont="1" applyFill="1" applyBorder="1" applyAlignment="1">
      <alignment horizontal="center" vertical="top"/>
    </xf>
    <xf numFmtId="0" fontId="13" fillId="8" borderId="0" xfId="0" applyFont="1" applyFill="1" applyAlignment="1">
      <alignment horizontal="center" vertical="top"/>
    </xf>
    <xf numFmtId="0" fontId="13" fillId="8" borderId="18" xfId="0" applyFont="1" applyFill="1" applyBorder="1" applyAlignment="1">
      <alignment horizontal="center" vertical="top"/>
    </xf>
    <xf numFmtId="0" fontId="0" fillId="9" borderId="15" xfId="0" applyFill="1" applyBorder="1" applyAlignment="1">
      <alignment horizontal="center" vertical="top"/>
    </xf>
    <xf numFmtId="0" fontId="0" fillId="9" borderId="16" xfId="0" applyFill="1" applyBorder="1" applyAlignment="1">
      <alignment vertical="top" wrapText="1"/>
    </xf>
    <xf numFmtId="0" fontId="0" fillId="9" borderId="16" xfId="0" applyFill="1" applyBorder="1" applyAlignment="1">
      <alignment vertical="top"/>
    </xf>
    <xf numFmtId="0" fontId="0" fillId="9" borderId="17" xfId="0" applyFill="1" applyBorder="1" applyAlignment="1">
      <alignment vertical="top"/>
    </xf>
    <xf numFmtId="0" fontId="0" fillId="9" borderId="9" xfId="0" applyFill="1" applyBorder="1" applyAlignment="1">
      <alignment horizontal="center" vertical="top"/>
    </xf>
    <xf numFmtId="0" fontId="0" fillId="9" borderId="10" xfId="0" applyFill="1" applyBorder="1" applyAlignment="1">
      <alignment vertical="top" wrapText="1"/>
    </xf>
    <xf numFmtId="0" fontId="0" fillId="9" borderId="10" xfId="0" applyFill="1" applyBorder="1" applyAlignment="1">
      <alignment vertical="top"/>
    </xf>
    <xf numFmtId="0" fontId="0" fillId="9" borderId="11" xfId="0" applyFill="1" applyBorder="1" applyAlignment="1">
      <alignment vertical="top"/>
    </xf>
    <xf numFmtId="0" fontId="0" fillId="9" borderId="11" xfId="0" applyFill="1" applyBorder="1" applyAlignment="1">
      <alignment vertical="top" wrapText="1"/>
    </xf>
    <xf numFmtId="0" fontId="14" fillId="9" borderId="6" xfId="0" applyFont="1" applyFill="1" applyBorder="1" applyAlignment="1">
      <alignment vertical="top"/>
    </xf>
    <xf numFmtId="0" fontId="14" fillId="9" borderId="7" xfId="0" applyFont="1" applyFill="1" applyBorder="1" applyAlignment="1">
      <alignment vertical="top" wrapText="1"/>
    </xf>
    <xf numFmtId="0" fontId="14" fillId="9" borderId="7" xfId="0" applyFont="1" applyFill="1" applyBorder="1" applyAlignment="1">
      <alignment vertical="top"/>
    </xf>
    <xf numFmtId="0" fontId="14" fillId="9" borderId="8" xfId="0" applyFont="1" applyFill="1" applyBorder="1" applyAlignment="1">
      <alignment vertical="top"/>
    </xf>
    <xf numFmtId="0" fontId="15" fillId="9" borderId="12" xfId="0" applyFont="1" applyFill="1" applyBorder="1" applyAlignment="1">
      <alignment vertical="top"/>
    </xf>
    <xf numFmtId="0" fontId="15" fillId="9" borderId="13" xfId="0" applyFont="1" applyFill="1" applyBorder="1" applyAlignment="1">
      <alignment vertical="top" wrapText="1"/>
    </xf>
    <xf numFmtId="0" fontId="16" fillId="9" borderId="13" xfId="0" applyFont="1" applyFill="1" applyBorder="1" applyAlignment="1">
      <alignment vertical="top" wrapText="1"/>
    </xf>
    <xf numFmtId="0" fontId="16" fillId="9" borderId="13" xfId="0" applyFont="1" applyFill="1" applyBorder="1" applyAlignment="1">
      <alignment vertical="top"/>
    </xf>
    <xf numFmtId="0" fontId="16" fillId="9" borderId="14" xfId="0" applyFont="1" applyFill="1" applyBorder="1" applyAlignment="1">
      <alignment vertical="top"/>
    </xf>
    <xf numFmtId="1" fontId="0" fillId="0" borderId="11" xfId="0" applyNumberFormat="1" applyBorder="1" applyAlignment="1">
      <alignment horizontal="center" vertical="top"/>
    </xf>
    <xf numFmtId="0" fontId="11" fillId="0" borderId="0" xfId="0" applyFont="1"/>
    <xf numFmtId="0" fontId="14" fillId="0" borderId="0" xfId="0" applyFont="1" applyAlignment="1">
      <alignment horizontal="center" vertical="top"/>
    </xf>
    <xf numFmtId="0" fontId="14" fillId="0" borderId="6" xfId="0" applyFont="1" applyBorder="1" applyAlignment="1">
      <alignment horizontal="center" vertical="top"/>
    </xf>
    <xf numFmtId="0" fontId="14" fillId="0" borderId="7" xfId="0" applyFont="1" applyBorder="1" applyAlignment="1">
      <alignment horizontal="center" vertical="top"/>
    </xf>
    <xf numFmtId="0" fontId="14" fillId="0" borderId="8" xfId="0" applyFont="1" applyBorder="1" applyAlignment="1">
      <alignment horizontal="center" vertical="top"/>
    </xf>
    <xf numFmtId="2" fontId="0" fillId="0" borderId="10" xfId="0" applyNumberFormat="1" applyBorder="1" applyAlignment="1">
      <alignment horizontal="center" vertical="top" wrapText="1"/>
    </xf>
    <xf numFmtId="9" fontId="0" fillId="0" borderId="10" xfId="0" applyNumberFormat="1" applyBorder="1" applyAlignment="1">
      <alignment horizontal="center" vertical="top"/>
    </xf>
    <xf numFmtId="164" fontId="0" fillId="0" borderId="10" xfId="0" applyNumberFormat="1" applyBorder="1" applyAlignment="1">
      <alignment horizontal="center" vertical="top"/>
    </xf>
    <xf numFmtId="2" fontId="0" fillId="0" borderId="10" xfId="0" applyNumberFormat="1" applyBorder="1" applyAlignment="1">
      <alignment horizontal="center" vertical="top"/>
    </xf>
    <xf numFmtId="2" fontId="0" fillId="0" borderId="9" xfId="0" quotePrefix="1" applyNumberFormat="1" applyBorder="1" applyAlignment="1">
      <alignment horizontal="center" vertical="top"/>
    </xf>
    <xf numFmtId="2" fontId="0" fillId="0" borderId="10" xfId="0" quotePrefix="1" applyNumberFormat="1" applyBorder="1" applyAlignment="1">
      <alignment horizontal="center" vertical="top"/>
    </xf>
    <xf numFmtId="9" fontId="0" fillId="0" borderId="10" xfId="0" applyNumberFormat="1" applyBorder="1" applyAlignment="1">
      <alignment horizontal="center" vertical="top" wrapText="1"/>
    </xf>
    <xf numFmtId="2" fontId="0" fillId="0" borderId="13" xfId="0" applyNumberFormat="1" applyBorder="1" applyAlignment="1">
      <alignment horizontal="center" vertical="top" wrapText="1"/>
    </xf>
    <xf numFmtId="0" fontId="0" fillId="0" borderId="13" xfId="0" applyBorder="1" applyAlignment="1">
      <alignment horizontal="center" vertical="top" wrapText="1"/>
    </xf>
    <xf numFmtId="9" fontId="0" fillId="0" borderId="15" xfId="0" applyNumberFormat="1" applyBorder="1" applyAlignment="1">
      <alignment horizontal="center" vertical="top"/>
    </xf>
    <xf numFmtId="2" fontId="0" fillId="0" borderId="16" xfId="0" applyNumberFormat="1" applyBorder="1" applyAlignment="1">
      <alignment horizontal="center" vertical="top" wrapText="1"/>
    </xf>
    <xf numFmtId="9" fontId="0" fillId="0" borderId="16" xfId="0" applyNumberFormat="1" applyBorder="1" applyAlignment="1">
      <alignment horizontal="center" vertical="top"/>
    </xf>
    <xf numFmtId="164" fontId="0" fillId="0" borderId="16" xfId="0" applyNumberFormat="1" applyBorder="1" applyAlignment="1">
      <alignment horizontal="center" vertical="top"/>
    </xf>
    <xf numFmtId="0" fontId="0" fillId="0" borderId="12" xfId="0" applyBorder="1" applyAlignment="1">
      <alignment horizontal="center" vertical="top"/>
    </xf>
    <xf numFmtId="0" fontId="0" fillId="0" borderId="14" xfId="0" applyBorder="1" applyAlignment="1">
      <alignment horizontal="center" vertical="top"/>
    </xf>
    <xf numFmtId="2" fontId="0" fillId="0" borderId="10" xfId="0" quotePrefix="1" applyNumberFormat="1" applyBorder="1" applyAlignment="1">
      <alignment horizontal="center" vertical="top" wrapText="1"/>
    </xf>
    <xf numFmtId="164" fontId="0" fillId="0" borderId="10" xfId="0" applyNumberFormat="1" applyBorder="1" applyAlignment="1">
      <alignment horizontal="center" vertical="top" wrapText="1"/>
    </xf>
    <xf numFmtId="0" fontId="0" fillId="0" borderId="10" xfId="0" applyBorder="1" applyAlignment="1">
      <alignment horizontal="center" vertical="top" wrapText="1"/>
    </xf>
    <xf numFmtId="1" fontId="0" fillId="0" borderId="17" xfId="0" applyNumberFormat="1" applyBorder="1" applyAlignment="1">
      <alignment horizontal="center" vertical="top"/>
    </xf>
    <xf numFmtId="1" fontId="0" fillId="0" borderId="11" xfId="0" applyNumberFormat="1" applyBorder="1" applyAlignment="1">
      <alignment horizontal="center" vertical="top" wrapText="1"/>
    </xf>
    <xf numFmtId="1" fontId="0" fillId="0" borderId="0" xfId="0" applyNumberFormat="1" applyAlignment="1">
      <alignment horizontal="center" vertical="top" wrapText="1"/>
    </xf>
    <xf numFmtId="0" fontId="0" fillId="0" borderId="31" xfId="0" applyBorder="1" applyAlignment="1">
      <alignment horizontal="center" vertical="top"/>
    </xf>
    <xf numFmtId="0" fontId="0" fillId="0" borderId="32" xfId="0" applyBorder="1" applyAlignment="1">
      <alignment horizontal="center" vertical="top"/>
    </xf>
    <xf numFmtId="9" fontId="0" fillId="0" borderId="6" xfId="0" applyNumberFormat="1" applyBorder="1" applyAlignment="1">
      <alignment horizontal="center" vertical="top"/>
    </xf>
    <xf numFmtId="2" fontId="0" fillId="0" borderId="7" xfId="0" applyNumberFormat="1" applyBorder="1" applyAlignment="1">
      <alignment horizontal="center" vertical="top" wrapText="1"/>
    </xf>
    <xf numFmtId="9" fontId="0" fillId="0" borderId="8" xfId="0" applyNumberFormat="1" applyBorder="1" applyAlignment="1">
      <alignment horizontal="center" vertical="top"/>
    </xf>
    <xf numFmtId="9" fontId="0" fillId="0" borderId="11" xfId="0" applyNumberFormat="1" applyBorder="1" applyAlignment="1">
      <alignment horizontal="center" vertical="top"/>
    </xf>
    <xf numFmtId="0" fontId="0" fillId="0" borderId="33" xfId="0" applyBorder="1" applyAlignment="1">
      <alignment horizontal="center" vertical="top"/>
    </xf>
    <xf numFmtId="0" fontId="12" fillId="8" borderId="19" xfId="0" applyFont="1" applyFill="1" applyBorder="1" applyAlignment="1">
      <alignment horizontal="center" vertical="top"/>
    </xf>
    <xf numFmtId="0" fontId="12" fillId="8" borderId="21" xfId="0" applyFont="1" applyFill="1" applyBorder="1" applyAlignment="1">
      <alignment vertical="top"/>
    </xf>
    <xf numFmtId="0" fontId="13" fillId="8" borderId="22" xfId="0" applyFont="1" applyFill="1" applyBorder="1" applyAlignment="1">
      <alignment horizontal="center" vertical="top"/>
    </xf>
    <xf numFmtId="0" fontId="13" fillId="8" borderId="23" xfId="0" applyFont="1" applyFill="1" applyBorder="1" applyAlignment="1">
      <alignment vertical="top"/>
    </xf>
    <xf numFmtId="0" fontId="13" fillId="8" borderId="24" xfId="0" applyFont="1" applyFill="1" applyBorder="1" applyAlignment="1">
      <alignment horizontal="center" vertical="top"/>
    </xf>
    <xf numFmtId="0" fontId="13" fillId="8" borderId="25" xfId="0" applyFont="1" applyFill="1" applyBorder="1" applyAlignment="1">
      <alignment vertical="top"/>
    </xf>
    <xf numFmtId="164" fontId="0" fillId="13" borderId="16" xfId="0" applyNumberFormat="1" applyFill="1" applyBorder="1" applyAlignment="1">
      <alignment horizontal="center" vertical="top"/>
    </xf>
    <xf numFmtId="164" fontId="0" fillId="13" borderId="10" xfId="0" applyNumberFormat="1" applyFill="1" applyBorder="1" applyAlignment="1">
      <alignment horizontal="center" vertical="top"/>
    </xf>
    <xf numFmtId="0" fontId="0" fillId="0" borderId="5" xfId="0" applyBorder="1"/>
    <xf numFmtId="1" fontId="0" fillId="0" borderId="5" xfId="0" applyNumberFormat="1" applyBorder="1"/>
    <xf numFmtId="1" fontId="21" fillId="0" borderId="0" xfId="0" applyNumberFormat="1" applyFont="1" applyAlignment="1">
      <alignment horizontal="center" vertical="top"/>
    </xf>
    <xf numFmtId="164" fontId="0" fillId="0" borderId="17" xfId="0" applyNumberFormat="1" applyBorder="1" applyAlignment="1">
      <alignment horizontal="center" vertical="top"/>
    </xf>
    <xf numFmtId="164" fontId="0" fillId="0" borderId="11" xfId="0" applyNumberFormat="1" applyBorder="1" applyAlignment="1">
      <alignment horizontal="center" vertical="top"/>
    </xf>
    <xf numFmtId="0" fontId="0" fillId="14" borderId="0" xfId="0" applyFill="1"/>
    <xf numFmtId="1" fontId="20" fillId="0" borderId="43" xfId="0" applyNumberFormat="1" applyFont="1" applyBorder="1" applyAlignment="1">
      <alignment horizontal="center" vertical="top"/>
    </xf>
    <xf numFmtId="0" fontId="20" fillId="0" borderId="19" xfId="0" applyFont="1" applyBorder="1" applyAlignment="1">
      <alignment horizontal="left" vertical="top"/>
    </xf>
    <xf numFmtId="0" fontId="20" fillId="0" borderId="20" xfId="0" applyFont="1" applyBorder="1" applyAlignment="1">
      <alignment horizontal="center" vertical="top"/>
    </xf>
    <xf numFmtId="1" fontId="20" fillId="0" borderId="20" xfId="0" applyNumberFormat="1" applyFont="1" applyBorder="1" applyAlignment="1">
      <alignment horizontal="center" vertical="top"/>
    </xf>
    <xf numFmtId="1" fontId="20" fillId="0" borderId="21" xfId="0" applyNumberFormat="1" applyFont="1" applyBorder="1" applyAlignment="1">
      <alignment horizontal="center" vertical="top"/>
    </xf>
    <xf numFmtId="0" fontId="20" fillId="0" borderId="41" xfId="0" applyFont="1" applyBorder="1" applyAlignment="1">
      <alignment horizontal="left" vertical="top"/>
    </xf>
    <xf numFmtId="0" fontId="20" fillId="0" borderId="42" xfId="0" applyFont="1" applyBorder="1" applyAlignment="1">
      <alignment horizontal="left" vertical="top"/>
    </xf>
    <xf numFmtId="164" fontId="20" fillId="0" borderId="43" xfId="0" applyNumberFormat="1" applyFont="1" applyBorder="1" applyAlignment="1">
      <alignment horizontal="center" vertical="top"/>
    </xf>
    <xf numFmtId="0" fontId="19" fillId="0" borderId="0" xfId="0" applyFont="1" applyAlignment="1">
      <alignment horizontal="center" vertical="top"/>
    </xf>
    <xf numFmtId="1" fontId="19" fillId="0" borderId="0" xfId="0" applyNumberFormat="1" applyFont="1" applyAlignment="1">
      <alignment horizontal="center" vertical="top"/>
    </xf>
    <xf numFmtId="0" fontId="0" fillId="0" borderId="0" xfId="0" applyAlignment="1">
      <alignment wrapText="1"/>
    </xf>
    <xf numFmtId="164" fontId="0" fillId="0" borderId="16" xfId="0" applyNumberFormat="1" applyBorder="1" applyAlignment="1">
      <alignment horizontal="center" vertical="top" wrapText="1"/>
    </xf>
    <xf numFmtId="0" fontId="20" fillId="0" borderId="0" xfId="0" applyFont="1" applyAlignment="1">
      <alignment vertical="top"/>
    </xf>
    <xf numFmtId="0" fontId="17" fillId="0" borderId="0" xfId="0" applyFont="1"/>
    <xf numFmtId="0" fontId="11" fillId="10" borderId="5" xfId="0" applyFont="1" applyFill="1" applyBorder="1"/>
    <xf numFmtId="1" fontId="11" fillId="10" borderId="5" xfId="0" applyNumberFormat="1" applyFont="1" applyFill="1" applyBorder="1"/>
    <xf numFmtId="164" fontId="0" fillId="0" borderId="13" xfId="0" applyNumberFormat="1" applyBorder="1" applyAlignment="1">
      <alignment horizontal="center" vertical="top" wrapText="1"/>
    </xf>
    <xf numFmtId="1" fontId="0" fillId="0" borderId="14" xfId="0" applyNumberFormat="1" applyBorder="1" applyAlignment="1">
      <alignment horizontal="center" vertical="top" wrapText="1"/>
    </xf>
    <xf numFmtId="1" fontId="0" fillId="0" borderId="0" xfId="0" applyNumberFormat="1"/>
    <xf numFmtId="164" fontId="22" fillId="0" borderId="10" xfId="0" applyNumberFormat="1" applyFont="1" applyBorder="1" applyAlignment="1">
      <alignment horizontal="center" vertical="top" wrapText="1"/>
    </xf>
    <xf numFmtId="0" fontId="25" fillId="15" borderId="0" xfId="0" applyFont="1" applyFill="1"/>
    <xf numFmtId="0" fontId="26" fillId="15" borderId="0" xfId="0" applyFont="1" applyFill="1"/>
    <xf numFmtId="0" fontId="26" fillId="14" borderId="0" xfId="0" applyFont="1" applyFill="1"/>
    <xf numFmtId="0" fontId="27" fillId="15" borderId="0" xfId="0" applyFont="1" applyFill="1"/>
    <xf numFmtId="0" fontId="27" fillId="15" borderId="0" xfId="0" applyFont="1" applyFill="1" applyAlignment="1">
      <alignment horizontal="left"/>
    </xf>
    <xf numFmtId="0" fontId="28" fillId="12" borderId="0" xfId="0" applyFont="1" applyFill="1"/>
    <xf numFmtId="0" fontId="26" fillId="12" borderId="0" xfId="0" applyFont="1" applyFill="1"/>
    <xf numFmtId="0" fontId="26" fillId="12" borderId="0" xfId="0" applyFont="1" applyFill="1" applyAlignment="1">
      <alignment horizontal="left" wrapText="1"/>
    </xf>
    <xf numFmtId="0" fontId="26" fillId="12" borderId="11" xfId="0" applyFont="1" applyFill="1" applyBorder="1" applyAlignment="1">
      <alignment vertical="top"/>
    </xf>
    <xf numFmtId="0" fontId="26" fillId="12" borderId="49" xfId="0" applyFont="1" applyFill="1" applyBorder="1" applyAlignment="1">
      <alignment horizontal="left" vertical="center"/>
    </xf>
    <xf numFmtId="0" fontId="26" fillId="12" borderId="37" xfId="0" applyFont="1" applyFill="1" applyBorder="1"/>
    <xf numFmtId="0" fontId="26" fillId="12" borderId="49" xfId="0" quotePrefix="1" applyFont="1" applyFill="1" applyBorder="1" applyAlignment="1">
      <alignment horizontal="left" vertical="center"/>
    </xf>
    <xf numFmtId="0" fontId="26" fillId="12" borderId="14" xfId="0" applyFont="1" applyFill="1" applyBorder="1" applyAlignment="1">
      <alignment vertical="top"/>
    </xf>
    <xf numFmtId="0" fontId="26" fillId="12" borderId="0" xfId="0" quotePrefix="1" applyFont="1" applyFill="1" applyAlignment="1">
      <alignment horizontal="left" vertical="center" indent="4"/>
    </xf>
    <xf numFmtId="0" fontId="26" fillId="12" borderId="0" xfId="0" applyFont="1" applyFill="1" applyAlignment="1">
      <alignment vertical="center"/>
    </xf>
    <xf numFmtId="0" fontId="32" fillId="12" borderId="0" xfId="0" quotePrefix="1" applyFont="1" applyFill="1" applyAlignment="1">
      <alignment horizontal="left" vertical="center" indent="4"/>
    </xf>
    <xf numFmtId="0" fontId="26" fillId="0" borderId="0" xfId="0" applyFont="1"/>
    <xf numFmtId="0" fontId="33" fillId="12" borderId="0" xfId="0" applyFont="1" applyFill="1"/>
    <xf numFmtId="0" fontId="24" fillId="15" borderId="0" xfId="11" applyFont="1" applyFill="1" applyBorder="1"/>
    <xf numFmtId="0" fontId="26" fillId="11" borderId="0" xfId="0" applyFont="1" applyFill="1"/>
    <xf numFmtId="0" fontId="26" fillId="14" borderId="0" xfId="0" applyFont="1" applyFill="1" applyAlignment="1">
      <alignment vertical="top"/>
    </xf>
    <xf numFmtId="0" fontId="26" fillId="12" borderId="0" xfId="0" applyFont="1" applyFill="1" applyAlignment="1">
      <alignment vertical="top"/>
    </xf>
    <xf numFmtId="0" fontId="35" fillId="14" borderId="0" xfId="0" applyFont="1" applyFill="1" applyAlignment="1">
      <alignment vertical="top"/>
    </xf>
    <xf numFmtId="0" fontId="35" fillId="12" borderId="0" xfId="0" applyFont="1" applyFill="1" applyAlignment="1">
      <alignment vertical="top"/>
    </xf>
    <xf numFmtId="0" fontId="36" fillId="11" borderId="15" xfId="0" applyFont="1" applyFill="1" applyBorder="1" applyAlignment="1">
      <alignment horizontal="center" vertical="top"/>
    </xf>
    <xf numFmtId="0" fontId="36" fillId="11" borderId="16" xfId="0" applyFont="1" applyFill="1" applyBorder="1" applyAlignment="1">
      <alignment vertical="top" wrapText="1"/>
    </xf>
    <xf numFmtId="0" fontId="36" fillId="11" borderId="16" xfId="0" applyFont="1" applyFill="1" applyBorder="1" applyAlignment="1">
      <alignment vertical="top"/>
    </xf>
    <xf numFmtId="0" fontId="36" fillId="11" borderId="17" xfId="0" applyFont="1" applyFill="1" applyBorder="1" applyAlignment="1">
      <alignment vertical="top"/>
    </xf>
    <xf numFmtId="9" fontId="36" fillId="11" borderId="36" xfId="0" applyNumberFormat="1" applyFont="1" applyFill="1" applyBorder="1" applyAlignment="1">
      <alignment horizontal="center" vertical="top"/>
    </xf>
    <xf numFmtId="9" fontId="37" fillId="11" borderId="28" xfId="0" applyNumberFormat="1" applyFont="1" applyFill="1" applyBorder="1" applyAlignment="1">
      <alignment horizontal="left" vertical="top" wrapText="1"/>
    </xf>
    <xf numFmtId="0" fontId="36" fillId="11" borderId="9" xfId="0" applyFont="1" applyFill="1" applyBorder="1" applyAlignment="1">
      <alignment horizontal="center" vertical="top"/>
    </xf>
    <xf numFmtId="0" fontId="36" fillId="11" borderId="10" xfId="0" applyFont="1" applyFill="1" applyBorder="1" applyAlignment="1">
      <alignment vertical="top" wrapText="1"/>
    </xf>
    <xf numFmtId="0" fontId="36" fillId="11" borderId="10" xfId="0" applyFont="1" applyFill="1" applyBorder="1" applyAlignment="1">
      <alignment vertical="top"/>
    </xf>
    <xf numFmtId="9" fontId="36" fillId="11" borderId="37" xfId="0" applyNumberFormat="1" applyFont="1" applyFill="1" applyBorder="1" applyAlignment="1">
      <alignment horizontal="center" vertical="top"/>
    </xf>
    <xf numFmtId="0" fontId="36" fillId="11" borderId="11" xfId="0" applyFont="1" applyFill="1" applyBorder="1" applyAlignment="1">
      <alignment vertical="top"/>
    </xf>
    <xf numFmtId="1" fontId="36" fillId="11" borderId="37" xfId="0" applyNumberFormat="1" applyFont="1" applyFill="1" applyBorder="1" applyAlignment="1">
      <alignment horizontal="center" vertical="top"/>
    </xf>
    <xf numFmtId="2" fontId="36" fillId="11" borderId="37" xfId="0" applyNumberFormat="1" applyFont="1" applyFill="1" applyBorder="1" applyAlignment="1">
      <alignment horizontal="center" vertical="top"/>
    </xf>
    <xf numFmtId="2" fontId="36" fillId="11" borderId="26" xfId="0" applyNumberFormat="1" applyFont="1" applyFill="1" applyBorder="1" applyAlignment="1">
      <alignment horizontal="left" vertical="top"/>
    </xf>
    <xf numFmtId="0" fontId="36" fillId="11" borderId="11" xfId="0" applyFont="1" applyFill="1" applyBorder="1" applyAlignment="1">
      <alignment vertical="top" wrapText="1"/>
    </xf>
    <xf numFmtId="2" fontId="36" fillId="11" borderId="37" xfId="0" quotePrefix="1" applyNumberFormat="1" applyFont="1" applyFill="1" applyBorder="1" applyAlignment="1">
      <alignment horizontal="center" vertical="top"/>
    </xf>
    <xf numFmtId="1" fontId="36" fillId="17" borderId="26" xfId="0" applyNumberFormat="1" applyFont="1" applyFill="1" applyBorder="1" applyAlignment="1">
      <alignment horizontal="center" vertical="top" wrapText="1"/>
    </xf>
    <xf numFmtId="2" fontId="36" fillId="11" borderId="26" xfId="0" quotePrefix="1" applyNumberFormat="1" applyFont="1" applyFill="1" applyBorder="1" applyAlignment="1">
      <alignment horizontal="left" vertical="top" wrapText="1"/>
    </xf>
    <xf numFmtId="9" fontId="36" fillId="11" borderId="37" xfId="0" applyNumberFormat="1" applyFont="1" applyFill="1" applyBorder="1" applyAlignment="1">
      <alignment horizontal="center" vertical="top" wrapText="1"/>
    </xf>
    <xf numFmtId="9" fontId="36" fillId="11" borderId="26" xfId="0" applyNumberFormat="1" applyFont="1" applyFill="1" applyBorder="1" applyAlignment="1">
      <alignment horizontal="left" vertical="top" wrapText="1"/>
    </xf>
    <xf numFmtId="9" fontId="36" fillId="17" borderId="26" xfId="0" applyNumberFormat="1" applyFont="1" applyFill="1" applyBorder="1" applyAlignment="1">
      <alignment horizontal="center" vertical="top" wrapText="1"/>
    </xf>
    <xf numFmtId="0" fontId="36" fillId="11" borderId="37" xfId="0" applyFont="1" applyFill="1" applyBorder="1" applyAlignment="1">
      <alignment horizontal="center" vertical="top"/>
    </xf>
    <xf numFmtId="0" fontId="36" fillId="11" borderId="26" xfId="0" applyFont="1" applyFill="1" applyBorder="1" applyAlignment="1">
      <alignment horizontal="left" vertical="top" wrapText="1"/>
    </xf>
    <xf numFmtId="0" fontId="36" fillId="17" borderId="26" xfId="0" applyFont="1" applyFill="1" applyBorder="1" applyAlignment="1">
      <alignment horizontal="center" vertical="top" wrapText="1"/>
    </xf>
    <xf numFmtId="2" fontId="36" fillId="11" borderId="26" xfId="0" quotePrefix="1" applyNumberFormat="1" applyFont="1" applyFill="1" applyBorder="1" applyAlignment="1">
      <alignment horizontal="left" vertical="top"/>
    </xf>
    <xf numFmtId="0" fontId="36" fillId="11" borderId="37" xfId="0" applyFont="1" applyFill="1" applyBorder="1" applyAlignment="1">
      <alignment horizontal="center" vertical="top" wrapText="1"/>
    </xf>
    <xf numFmtId="0" fontId="36" fillId="16" borderId="26" xfId="0" applyFont="1" applyFill="1" applyBorder="1" applyAlignment="1">
      <alignment horizontal="center" vertical="top" wrapText="1"/>
    </xf>
    <xf numFmtId="0" fontId="36" fillId="11" borderId="12" xfId="0" applyFont="1" applyFill="1" applyBorder="1" applyAlignment="1">
      <alignment horizontal="center" vertical="top"/>
    </xf>
    <xf numFmtId="0" fontId="36" fillId="11" borderId="13" xfId="0" applyFont="1" applyFill="1" applyBorder="1" applyAlignment="1">
      <alignment vertical="top" wrapText="1"/>
    </xf>
    <xf numFmtId="0" fontId="36" fillId="11" borderId="13" xfId="0" applyFont="1" applyFill="1" applyBorder="1" applyAlignment="1">
      <alignment vertical="top"/>
    </xf>
    <xf numFmtId="0" fontId="36" fillId="11" borderId="14" xfId="0" applyFont="1" applyFill="1" applyBorder="1" applyAlignment="1">
      <alignment vertical="top"/>
    </xf>
    <xf numFmtId="0" fontId="36" fillId="11" borderId="38" xfId="0" quotePrefix="1" applyFont="1" applyFill="1" applyBorder="1" applyAlignment="1">
      <alignment horizontal="center" vertical="top" wrapText="1"/>
    </xf>
    <xf numFmtId="0" fontId="36" fillId="17" borderId="27" xfId="0" applyFont="1" applyFill="1" applyBorder="1" applyAlignment="1">
      <alignment horizontal="center" vertical="top" wrapText="1"/>
    </xf>
    <xf numFmtId="0" fontId="26" fillId="14" borderId="0" xfId="0" applyFont="1" applyFill="1" applyAlignment="1">
      <alignment horizontal="center" vertical="top"/>
    </xf>
    <xf numFmtId="0" fontId="26" fillId="14" borderId="0" xfId="0" applyFont="1" applyFill="1" applyAlignment="1">
      <alignment vertical="top" wrapText="1"/>
    </xf>
    <xf numFmtId="0" fontId="28" fillId="14" borderId="0" xfId="0" applyFont="1" applyFill="1" applyAlignment="1">
      <alignment vertical="top"/>
    </xf>
    <xf numFmtId="0" fontId="28" fillId="14" borderId="0" xfId="0" applyFont="1" applyFill="1" applyAlignment="1">
      <alignment horizontal="center" vertical="top"/>
    </xf>
    <xf numFmtId="0" fontId="26" fillId="14" borderId="0" xfId="0" applyFont="1" applyFill="1" applyAlignment="1">
      <alignment horizontal="left" vertical="top"/>
    </xf>
    <xf numFmtId="0" fontId="39" fillId="14" borderId="0" xfId="0" applyFont="1" applyFill="1" applyAlignment="1">
      <alignment vertical="top"/>
    </xf>
    <xf numFmtId="0" fontId="39" fillId="14" borderId="0" xfId="0" applyFont="1" applyFill="1" applyAlignment="1">
      <alignment horizontal="center" vertical="top"/>
    </xf>
    <xf numFmtId="0" fontId="26" fillId="12" borderId="0" xfId="0" applyFont="1" applyFill="1" applyAlignment="1">
      <alignment horizontal="center" vertical="top"/>
    </xf>
    <xf numFmtId="0" fontId="37" fillId="11" borderId="16" xfId="0" applyFont="1" applyFill="1" applyBorder="1" applyAlignment="1">
      <alignment vertical="top" wrapText="1"/>
    </xf>
    <xf numFmtId="0" fontId="37" fillId="11" borderId="10" xfId="0" applyFont="1" applyFill="1" applyBorder="1" applyAlignment="1">
      <alignment vertical="top" wrapText="1"/>
    </xf>
    <xf numFmtId="0" fontId="37" fillId="11" borderId="26" xfId="0" applyFont="1" applyFill="1" applyBorder="1" applyAlignment="1">
      <alignment horizontal="left" vertical="top" wrapText="1"/>
    </xf>
    <xf numFmtId="0" fontId="37" fillId="11" borderId="27" xfId="0" applyFont="1" applyFill="1" applyBorder="1" applyAlignment="1">
      <alignment horizontal="left" vertical="top" wrapText="1"/>
    </xf>
    <xf numFmtId="0" fontId="37" fillId="11" borderId="13" xfId="0" applyFont="1" applyFill="1" applyBorder="1" applyAlignment="1">
      <alignment vertical="top" wrapText="1"/>
    </xf>
    <xf numFmtId="0" fontId="26" fillId="12" borderId="0" xfId="0" quotePrefix="1" applyFont="1" applyFill="1" applyAlignment="1">
      <alignment horizontal="left" indent="2"/>
    </xf>
    <xf numFmtId="0" fontId="26" fillId="12" borderId="0" xfId="0" applyFont="1" applyFill="1" applyAlignment="1">
      <alignment horizontal="left" wrapText="1" indent="1"/>
    </xf>
    <xf numFmtId="0" fontId="26" fillId="12" borderId="0" xfId="0" quotePrefix="1" applyFont="1" applyFill="1" applyAlignment="1">
      <alignment horizontal="left" vertical="center" indent="2"/>
    </xf>
    <xf numFmtId="0" fontId="26" fillId="12" borderId="0" xfId="0" applyFont="1" applyFill="1" applyAlignment="1">
      <alignment horizontal="left" vertical="center" indent="2"/>
    </xf>
    <xf numFmtId="0" fontId="41" fillId="12" borderId="0" xfId="0" applyFont="1" applyFill="1"/>
    <xf numFmtId="0" fontId="26" fillId="12" borderId="0" xfId="0" applyFont="1" applyFill="1" applyAlignment="1">
      <alignment horizontal="left" indent="1"/>
    </xf>
    <xf numFmtId="0" fontId="26" fillId="12" borderId="23" xfId="0" applyFont="1" applyFill="1" applyBorder="1"/>
    <xf numFmtId="0" fontId="27" fillId="12" borderId="0" xfId="0" applyFont="1" applyFill="1"/>
    <xf numFmtId="1" fontId="27" fillId="12" borderId="0" xfId="0" applyNumberFormat="1" applyFont="1" applyFill="1" applyAlignment="1">
      <alignment horizontal="center"/>
    </xf>
    <xf numFmtId="1" fontId="26" fillId="12" borderId="0" xfId="0" applyNumberFormat="1" applyFont="1" applyFill="1"/>
    <xf numFmtId="0" fontId="37" fillId="12" borderId="19" xfId="0" applyFont="1" applyFill="1" applyBorder="1" applyAlignment="1">
      <alignment horizontal="center" vertical="top"/>
    </xf>
    <xf numFmtId="0" fontId="37" fillId="12" borderId="20" xfId="0" applyFont="1" applyFill="1" applyBorder="1" applyAlignment="1">
      <alignment vertical="top" wrapText="1"/>
    </xf>
    <xf numFmtId="0" fontId="37" fillId="12" borderId="20" xfId="0" applyFont="1" applyFill="1" applyBorder="1" applyAlignment="1">
      <alignment horizontal="center" vertical="top" wrapText="1"/>
    </xf>
    <xf numFmtId="1" fontId="37" fillId="12" borderId="20" xfId="0" applyNumberFormat="1" applyFont="1" applyFill="1" applyBorder="1" applyAlignment="1">
      <alignment horizontal="center" vertical="top" wrapText="1"/>
    </xf>
    <xf numFmtId="9" fontId="37" fillId="12" borderId="20" xfId="0" applyNumberFormat="1" applyFont="1" applyFill="1" applyBorder="1" applyAlignment="1">
      <alignment horizontal="center" vertical="top" wrapText="1"/>
    </xf>
    <xf numFmtId="0" fontId="43" fillId="12" borderId="0" xfId="0" applyFont="1" applyFill="1"/>
    <xf numFmtId="0" fontId="26" fillId="12" borderId="24" xfId="0" applyFont="1" applyFill="1" applyBorder="1"/>
    <xf numFmtId="0" fontId="26" fillId="12" borderId="18" xfId="0" applyFont="1" applyFill="1" applyBorder="1"/>
    <xf numFmtId="0" fontId="32" fillId="12" borderId="18" xfId="0" applyFont="1" applyFill="1" applyBorder="1"/>
    <xf numFmtId="0" fontId="26" fillId="12" borderId="25" xfId="0" applyFont="1" applyFill="1" applyBorder="1"/>
    <xf numFmtId="0" fontId="26" fillId="18" borderId="15" xfId="0" applyFont="1" applyFill="1" applyBorder="1" applyAlignment="1">
      <alignment horizontal="center" vertical="top"/>
    </xf>
    <xf numFmtId="0" fontId="26" fillId="18" borderId="16" xfId="0" applyFont="1" applyFill="1" applyBorder="1" applyAlignment="1">
      <alignment vertical="top" wrapText="1"/>
    </xf>
    <xf numFmtId="9" fontId="26" fillId="18" borderId="36" xfId="0" applyNumberFormat="1" applyFont="1" applyFill="1" applyBorder="1" applyAlignment="1">
      <alignment horizontal="center" vertical="top"/>
    </xf>
    <xf numFmtId="164" fontId="26" fillId="18" borderId="28" xfId="0" applyNumberFormat="1" applyFont="1" applyFill="1" applyBorder="1" applyAlignment="1">
      <alignment horizontal="center" vertical="top" wrapText="1"/>
    </xf>
    <xf numFmtId="9" fontId="26" fillId="18" borderId="28" xfId="0" applyNumberFormat="1" applyFont="1" applyFill="1" applyBorder="1" applyAlignment="1">
      <alignment horizontal="center" vertical="top" wrapText="1"/>
    </xf>
    <xf numFmtId="0" fontId="26" fillId="18" borderId="9" xfId="0" applyFont="1" applyFill="1" applyBorder="1" applyAlignment="1">
      <alignment horizontal="center" vertical="top"/>
    </xf>
    <xf numFmtId="1" fontId="26" fillId="18" borderId="28" xfId="0" applyNumberFormat="1" applyFont="1" applyFill="1" applyBorder="1" applyAlignment="1">
      <alignment horizontal="center" vertical="top" wrapText="1"/>
    </xf>
    <xf numFmtId="2" fontId="26" fillId="18" borderId="28" xfId="0" applyNumberFormat="1" applyFont="1" applyFill="1" applyBorder="1" applyAlignment="1">
      <alignment horizontal="center" vertical="top" wrapText="1"/>
    </xf>
    <xf numFmtId="0" fontId="26" fillId="18" borderId="12" xfId="0" applyFont="1" applyFill="1" applyBorder="1" applyAlignment="1">
      <alignment horizontal="center" vertical="top"/>
    </xf>
    <xf numFmtId="1" fontId="26" fillId="18" borderId="27" xfId="0" applyNumberFormat="1" applyFont="1" applyFill="1" applyBorder="1" applyAlignment="1">
      <alignment horizontal="center" vertical="top" wrapText="1"/>
    </xf>
    <xf numFmtId="9" fontId="26" fillId="18" borderId="27" xfId="0" applyNumberFormat="1" applyFont="1" applyFill="1" applyBorder="1" applyAlignment="1">
      <alignment horizontal="center" vertical="top" wrapText="1"/>
    </xf>
    <xf numFmtId="0" fontId="42" fillId="12" borderId="41" xfId="0" applyFont="1" applyFill="1" applyBorder="1" applyAlignment="1">
      <alignment horizontal="center" vertical="center"/>
    </xf>
    <xf numFmtId="1" fontId="42" fillId="12" borderId="43" xfId="0" applyNumberFormat="1" applyFont="1" applyFill="1" applyBorder="1" applyAlignment="1">
      <alignment horizontal="center" vertical="center"/>
    </xf>
    <xf numFmtId="0" fontId="26" fillId="19" borderId="0" xfId="0" applyFont="1" applyFill="1"/>
    <xf numFmtId="0" fontId="25" fillId="19" borderId="0" xfId="0" applyFont="1" applyFill="1" applyAlignment="1">
      <alignment horizontal="left"/>
    </xf>
    <xf numFmtId="0" fontId="25" fillId="19" borderId="0" xfId="0" applyFont="1" applyFill="1"/>
    <xf numFmtId="0" fontId="31" fillId="17" borderId="0" xfId="0" applyFont="1" applyFill="1" applyAlignment="1">
      <alignment vertical="center"/>
    </xf>
    <xf numFmtId="0" fontId="26" fillId="17" borderId="0" xfId="0" applyFont="1" applyFill="1"/>
    <xf numFmtId="0" fontId="31" fillId="17" borderId="0" xfId="0" applyFont="1" applyFill="1"/>
    <xf numFmtId="0" fontId="31" fillId="17" borderId="0" xfId="0" applyFont="1" applyFill="1" applyAlignment="1">
      <alignment horizontal="left" vertical="center"/>
    </xf>
    <xf numFmtId="0" fontId="44" fillId="19" borderId="0" xfId="0" applyFont="1" applyFill="1"/>
    <xf numFmtId="0" fontId="45" fillId="12" borderId="0" xfId="0" applyFont="1" applyFill="1" applyAlignment="1">
      <alignment horizontal="left" vertical="top" indent="2"/>
    </xf>
    <xf numFmtId="0" fontId="46" fillId="12" borderId="0" xfId="0" applyFont="1" applyFill="1" applyAlignment="1">
      <alignment horizontal="left" wrapText="1" indent="1"/>
    </xf>
    <xf numFmtId="0" fontId="46" fillId="12" borderId="0" xfId="0" applyFont="1" applyFill="1"/>
    <xf numFmtId="0" fontId="26" fillId="11" borderId="0" xfId="0" quotePrefix="1" applyFont="1" applyFill="1" applyAlignment="1">
      <alignment horizontal="left" indent="1"/>
    </xf>
    <xf numFmtId="0" fontId="43" fillId="11" borderId="0" xfId="0" applyFont="1" applyFill="1"/>
    <xf numFmtId="0" fontId="43" fillId="11" borderId="0" xfId="0" quotePrefix="1" applyFont="1" applyFill="1" applyAlignment="1">
      <alignment horizontal="left" indent="1"/>
    </xf>
    <xf numFmtId="0" fontId="48" fillId="11" borderId="0" xfId="0" applyFont="1" applyFill="1"/>
    <xf numFmtId="0" fontId="34" fillId="17" borderId="52" xfId="0" applyFont="1" applyFill="1" applyBorder="1" applyAlignment="1">
      <alignment horizontal="center" vertical="center" wrapText="1"/>
    </xf>
    <xf numFmtId="0" fontId="34" fillId="17" borderId="53" xfId="0" applyFont="1" applyFill="1" applyBorder="1" applyAlignment="1">
      <alignment horizontal="center" vertical="center" wrapText="1"/>
    </xf>
    <xf numFmtId="0" fontId="49" fillId="15" borderId="0" xfId="0" applyFont="1" applyFill="1"/>
    <xf numFmtId="0" fontId="50" fillId="16" borderId="0" xfId="0" applyFont="1" applyFill="1"/>
    <xf numFmtId="0" fontId="50" fillId="17" borderId="0" xfId="0" applyFont="1" applyFill="1"/>
    <xf numFmtId="0" fontId="51" fillId="18" borderId="47" xfId="0" applyFont="1" applyFill="1" applyBorder="1" applyAlignment="1">
      <alignment vertical="center"/>
    </xf>
    <xf numFmtId="0" fontId="51" fillId="18" borderId="48" xfId="0" applyFont="1" applyFill="1" applyBorder="1"/>
    <xf numFmtId="0" fontId="51" fillId="18" borderId="7" xfId="0" applyFont="1" applyFill="1" applyBorder="1" applyAlignment="1">
      <alignment horizontal="center" vertical="center"/>
    </xf>
    <xf numFmtId="0" fontId="51" fillId="18" borderId="8" xfId="0" applyFont="1" applyFill="1" applyBorder="1" applyAlignment="1">
      <alignment vertical="center"/>
    </xf>
    <xf numFmtId="0" fontId="51" fillId="18" borderId="44" xfId="0" applyFont="1" applyFill="1" applyBorder="1" applyAlignment="1">
      <alignment vertical="top"/>
    </xf>
    <xf numFmtId="0" fontId="51" fillId="18" borderId="45" xfId="0" applyFont="1" applyFill="1" applyBorder="1" applyAlignment="1">
      <alignment vertical="top" wrapText="1"/>
    </xf>
    <xf numFmtId="0" fontId="51" fillId="18" borderId="45" xfId="0" applyFont="1" applyFill="1" applyBorder="1" applyAlignment="1">
      <alignment vertical="top"/>
    </xf>
    <xf numFmtId="0" fontId="51" fillId="18" borderId="46" xfId="0" applyFont="1" applyFill="1" applyBorder="1" applyAlignment="1">
      <alignment horizontal="center" vertical="top"/>
    </xf>
    <xf numFmtId="0" fontId="51" fillId="18" borderId="5" xfId="0" applyFont="1" applyFill="1" applyBorder="1" applyAlignment="1">
      <alignment horizontal="center" vertical="top"/>
    </xf>
    <xf numFmtId="0" fontId="51" fillId="17" borderId="29" xfId="0" applyFont="1" applyFill="1" applyBorder="1" applyAlignment="1">
      <alignment vertical="top"/>
    </xf>
    <xf numFmtId="0" fontId="51" fillId="17" borderId="30" xfId="0" applyFont="1" applyFill="1" applyBorder="1" applyAlignment="1">
      <alignment vertical="top" wrapText="1"/>
    </xf>
    <xf numFmtId="0" fontId="51" fillId="17" borderId="34" xfId="0" applyFont="1" applyFill="1" applyBorder="1" applyAlignment="1">
      <alignment horizontal="center" vertical="top"/>
    </xf>
    <xf numFmtId="0" fontId="51" fillId="17" borderId="39" xfId="0" applyFont="1" applyFill="1" applyBorder="1" applyAlignment="1">
      <alignment horizontal="center" vertical="top"/>
    </xf>
    <xf numFmtId="0" fontId="52" fillId="17" borderId="31" xfId="0" applyFont="1" applyFill="1" applyBorder="1" applyAlignment="1">
      <alignment vertical="top"/>
    </xf>
    <xf numFmtId="0" fontId="52" fillId="17" borderId="32" xfId="0" applyFont="1" applyFill="1" applyBorder="1" applyAlignment="1">
      <alignment vertical="top" wrapText="1"/>
    </xf>
    <xf numFmtId="0" fontId="52" fillId="17" borderId="35" xfId="0" applyFont="1" applyFill="1" applyBorder="1" applyAlignment="1">
      <alignment horizontal="center" vertical="top"/>
    </xf>
    <xf numFmtId="0" fontId="52" fillId="17" borderId="40" xfId="0" applyFont="1" applyFill="1" applyBorder="1" applyAlignment="1">
      <alignment horizontal="center" vertical="top"/>
    </xf>
    <xf numFmtId="0" fontId="51" fillId="11" borderId="0" xfId="0" applyFont="1" applyFill="1"/>
    <xf numFmtId="0" fontId="51" fillId="14" borderId="0" xfId="0" applyFont="1" applyFill="1" applyAlignment="1">
      <alignment horizontal="left" indent="3"/>
    </xf>
    <xf numFmtId="0" fontId="26" fillId="12" borderId="0" xfId="0" applyFont="1" applyFill="1" applyAlignment="1">
      <alignment horizontal="left" wrapText="1" indent="1"/>
    </xf>
    <xf numFmtId="14" fontId="27" fillId="15" borderId="0" xfId="0" applyNumberFormat="1" applyFont="1" applyFill="1" applyAlignment="1">
      <alignment horizontal="left"/>
    </xf>
    <xf numFmtId="0" fontId="41" fillId="12" borderId="0" xfId="0" applyFont="1" applyFill="1"/>
    <xf numFmtId="0" fontId="26" fillId="12" borderId="0" xfId="0" quotePrefix="1" applyFont="1" applyFill="1" applyAlignment="1">
      <alignment horizontal="left" vertical="center" wrapText="1" indent="2"/>
    </xf>
    <xf numFmtId="0" fontId="26" fillId="12" borderId="0" xfId="0" applyFont="1" applyFill="1" applyAlignment="1">
      <alignment horizontal="left" vertical="center" wrapText="1" indent="2"/>
    </xf>
    <xf numFmtId="0" fontId="26" fillId="12" borderId="0" xfId="0" applyFont="1" applyFill="1" applyAlignment="1">
      <alignment horizontal="left" vertical="center" wrapText="1"/>
    </xf>
    <xf numFmtId="0" fontId="26" fillId="12" borderId="0" xfId="0" applyFont="1" applyFill="1" applyAlignment="1">
      <alignment horizontal="left" vertical="top" wrapText="1"/>
    </xf>
    <xf numFmtId="0" fontId="26" fillId="12" borderId="0" xfId="0" applyFont="1" applyFill="1" applyAlignment="1">
      <alignment horizontal="left" vertical="top"/>
    </xf>
    <xf numFmtId="0" fontId="26" fillId="12" borderId="0" xfId="0" applyFont="1" applyFill="1" applyAlignment="1">
      <alignment horizontal="left" vertical="center"/>
    </xf>
    <xf numFmtId="0" fontId="26" fillId="12" borderId="0" xfId="0" applyFont="1" applyFill="1" applyAlignment="1">
      <alignment vertical="center" wrapText="1"/>
    </xf>
    <xf numFmtId="0" fontId="29" fillId="12" borderId="0" xfId="0" applyFont="1" applyFill="1" applyAlignment="1">
      <alignment horizontal="left" vertical="center" wrapText="1"/>
    </xf>
    <xf numFmtId="0" fontId="26" fillId="11" borderId="0" xfId="0" applyFont="1" applyFill="1" applyAlignment="1">
      <alignment horizontal="left" wrapText="1"/>
    </xf>
    <xf numFmtId="0" fontId="43" fillId="11" borderId="0" xfId="0" applyFont="1" applyFill="1" applyAlignment="1">
      <alignment vertical="top" wrapText="1"/>
    </xf>
    <xf numFmtId="0" fontId="26" fillId="12" borderId="49" xfId="0" quotePrefix="1" applyFont="1" applyFill="1" applyBorder="1" applyAlignment="1">
      <alignment horizontal="left" vertical="center" wrapText="1"/>
    </xf>
    <xf numFmtId="0" fontId="26" fillId="12" borderId="37" xfId="0" quotePrefix="1" applyFont="1" applyFill="1" applyBorder="1" applyAlignment="1">
      <alignment horizontal="left" vertical="center" wrapText="1"/>
    </xf>
    <xf numFmtId="0" fontId="26" fillId="12" borderId="51" xfId="0" quotePrefix="1" applyFont="1" applyFill="1" applyBorder="1" applyAlignment="1">
      <alignment horizontal="left" vertical="center" wrapText="1"/>
    </xf>
    <xf numFmtId="0" fontId="26" fillId="12" borderId="50" xfId="0" quotePrefix="1" applyFont="1" applyFill="1" applyBorder="1" applyAlignment="1">
      <alignment horizontal="left" vertical="center" wrapText="1"/>
    </xf>
    <xf numFmtId="0" fontId="26" fillId="12" borderId="38" xfId="0" quotePrefix="1" applyFont="1" applyFill="1" applyBorder="1" applyAlignment="1">
      <alignment horizontal="left" vertical="center" wrapText="1"/>
    </xf>
    <xf numFmtId="0" fontId="26" fillId="12" borderId="55" xfId="0" quotePrefix="1" applyFont="1" applyFill="1" applyBorder="1" applyAlignment="1">
      <alignment horizontal="left" vertical="center" wrapText="1"/>
    </xf>
    <xf numFmtId="0" fontId="26" fillId="12" borderId="0" xfId="0" applyFont="1" applyFill="1" applyAlignment="1">
      <alignment horizontal="left" wrapText="1"/>
    </xf>
    <xf numFmtId="0" fontId="26" fillId="12" borderId="49" xfId="0" applyFont="1" applyFill="1" applyBorder="1" applyAlignment="1">
      <alignment horizontal="left" vertical="center" wrapText="1"/>
    </xf>
    <xf numFmtId="0" fontId="26" fillId="12" borderId="37" xfId="0" applyFont="1" applyFill="1" applyBorder="1" applyAlignment="1">
      <alignment horizontal="left" vertical="center" wrapText="1"/>
    </xf>
    <xf numFmtId="0" fontId="26" fillId="12" borderId="51" xfId="0" applyFont="1" applyFill="1" applyBorder="1" applyAlignment="1">
      <alignment horizontal="left" vertical="center" wrapText="1"/>
    </xf>
    <xf numFmtId="0" fontId="14" fillId="0" borderId="41" xfId="0" applyFont="1" applyBorder="1" applyAlignment="1">
      <alignment horizontal="center" vertical="top"/>
    </xf>
    <xf numFmtId="0" fontId="14" fillId="0" borderId="42" xfId="0" applyFont="1" applyBorder="1" applyAlignment="1">
      <alignment horizontal="center" vertical="top"/>
    </xf>
    <xf numFmtId="0" fontId="14" fillId="0" borderId="43" xfId="0" applyFont="1" applyBorder="1" applyAlignment="1">
      <alignment horizontal="center" vertical="top"/>
    </xf>
    <xf numFmtId="0" fontId="11" fillId="0" borderId="41" xfId="0" applyFont="1" applyBorder="1" applyAlignment="1">
      <alignment horizontal="center" vertical="top"/>
    </xf>
    <xf numFmtId="0" fontId="11" fillId="0" borderId="42" xfId="0" applyFont="1" applyBorder="1" applyAlignment="1">
      <alignment horizontal="center" vertical="top"/>
    </xf>
    <xf numFmtId="0" fontId="11" fillId="0" borderId="43" xfId="0" applyFont="1" applyBorder="1" applyAlignment="1">
      <alignment horizontal="center" vertical="top"/>
    </xf>
    <xf numFmtId="0" fontId="11" fillId="0" borderId="19" xfId="0" applyFont="1" applyBorder="1" applyAlignment="1">
      <alignment horizontal="center" vertical="top"/>
    </xf>
    <xf numFmtId="0" fontId="11" fillId="0" borderId="20" xfId="0" applyFont="1" applyBorder="1" applyAlignment="1">
      <alignment horizontal="center" vertical="top"/>
    </xf>
    <xf numFmtId="0" fontId="11" fillId="0" borderId="21" xfId="0" applyFont="1" applyBorder="1" applyAlignment="1">
      <alignment horizontal="center" vertical="top"/>
    </xf>
    <xf numFmtId="9" fontId="36" fillId="20" borderId="36" xfId="0" applyNumberFormat="1" applyFont="1" applyFill="1" applyBorder="1" applyAlignment="1">
      <alignment horizontal="left" vertical="top"/>
    </xf>
    <xf numFmtId="9" fontId="36" fillId="20" borderId="27" xfId="0" applyNumberFormat="1" applyFont="1" applyFill="1" applyBorder="1" applyAlignment="1">
      <alignment horizontal="left" vertical="top"/>
    </xf>
    <xf numFmtId="164" fontId="36" fillId="17" borderId="28" xfId="0" applyNumberFormat="1" applyFont="1" applyFill="1" applyBorder="1" applyAlignment="1">
      <alignment horizontal="center" vertical="top" wrapText="1"/>
    </xf>
    <xf numFmtId="164" fontId="36" fillId="16" borderId="26" xfId="0" applyNumberFormat="1" applyFont="1" applyFill="1" applyBorder="1" applyAlignment="1">
      <alignment horizontal="center" vertical="top" wrapText="1"/>
    </xf>
    <xf numFmtId="1" fontId="36" fillId="16" borderId="26" xfId="0" applyNumberFormat="1" applyFont="1" applyFill="1" applyBorder="1" applyAlignment="1">
      <alignment horizontal="center" vertical="top" wrapText="1"/>
    </xf>
  </cellXfs>
  <cellStyles count="12">
    <cellStyle name="Bad" xfId="2" builtinId="27" customBuiltin="1"/>
    <cellStyle name="Calculation" xfId="6" builtinId="22" customBuiltin="1"/>
    <cellStyle name="Check Cell" xfId="8" builtinId="23" customBuiltin="1"/>
    <cellStyle name="Explanatory Text" xfId="10" builtinId="53" customBuiltin="1"/>
    <cellStyle name="Good" xfId="1" builtinId="26" customBuiltin="1"/>
    <cellStyle name="Heading 1" xfId="11" builtinId="16"/>
    <cellStyle name="Input" xfId="4" builtinId="20" customBuiltin="1"/>
    <cellStyle name="Linked Cell" xfId="7" builtinId="24" customBuiltin="1"/>
    <cellStyle name="Neutral" xfId="3" builtinId="28" customBuiltin="1"/>
    <cellStyle name="Normal" xfId="0" builtinId="0" customBuiltin="1"/>
    <cellStyle name="Output" xfId="5" builtinId="21" customBuiltin="1"/>
    <cellStyle name="Warning Text" xfId="9" builtinId="11" customBuiltin="1"/>
  </cellStyles>
  <dxfs count="4">
    <dxf>
      <fill>
        <patternFill>
          <bgColor rgb="FFFDE39B"/>
        </patternFill>
      </fill>
    </dxf>
    <dxf>
      <fill>
        <patternFill>
          <bgColor rgb="FF92D050"/>
        </patternFill>
      </fill>
    </dxf>
    <dxf>
      <fill>
        <patternFill>
          <bgColor rgb="FFFA8288"/>
        </patternFill>
      </fill>
    </dxf>
    <dxf>
      <fill>
        <patternFill>
          <bgColor rgb="FF00B050"/>
        </patternFill>
      </fill>
    </dxf>
  </dxfs>
  <tableStyles count="0" defaultTableStyle="TableStyleMedium2" defaultPivotStyle="PivotStyleLight16"/>
  <colors>
    <mruColors>
      <color rgb="FF007AC9"/>
      <color rgb="FF003C69"/>
      <color rgb="FF76D750"/>
      <color rgb="FFBCBDBC"/>
      <color rgb="FFE0E1DD"/>
      <color rgb="FFD2FEE7"/>
      <color rgb="FFFDE39B"/>
      <color rgb="FFFFDCB9"/>
      <color rgb="FFFA8288"/>
      <color rgb="FFFFFF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u="sng"/>
              <a:t>Odour and</a:t>
            </a:r>
            <a:r>
              <a:rPr lang="en-AU" u="sng" baseline="0"/>
              <a:t> Corrosion</a:t>
            </a:r>
            <a:r>
              <a:rPr lang="en-AU" u="sng"/>
              <a:t> Risk</a:t>
            </a:r>
            <a:r>
              <a:rPr lang="en-AU" u="sng" baseline="0"/>
              <a:t> Score</a:t>
            </a:r>
            <a:endParaRPr lang="en-AU" u="sng"/>
          </a:p>
        </c:rich>
      </c:tx>
      <c:layout>
        <c:manualLayout>
          <c:xMode val="edge"/>
          <c:yMode val="edge"/>
          <c:x val="0.25001607404019871"/>
          <c:y val="0.5676434572534321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manualLayout>
          <c:layoutTarget val="inner"/>
          <c:xMode val="edge"/>
          <c:yMode val="edge"/>
          <c:x val="5.8169021522221843E-2"/>
          <c:y val="7.9067874895526313E-3"/>
          <c:w val="0.82844460266819364"/>
          <c:h val="0.99209321251044735"/>
        </c:manualLayout>
      </c:layout>
      <c:doughnutChart>
        <c:varyColors val="1"/>
        <c:ser>
          <c:idx val="0"/>
          <c:order val="0"/>
          <c:tx>
            <c:v>Category</c:v>
          </c:tx>
          <c:spPr>
            <a:ln>
              <a:noFill/>
            </a:ln>
          </c:spPr>
          <c:dPt>
            <c:idx val="0"/>
            <c:bubble3D val="0"/>
            <c:spPr>
              <a:solidFill>
                <a:srgbClr val="00B050"/>
              </a:solidFill>
              <a:ln w="19050">
                <a:noFill/>
              </a:ln>
              <a:effectLst/>
            </c:spPr>
            <c:extLst>
              <c:ext xmlns:c16="http://schemas.microsoft.com/office/drawing/2014/chart" uri="{C3380CC4-5D6E-409C-BE32-E72D297353CC}">
                <c16:uniqueId val="{00000001-5873-4DA6-98E9-77CE57A1BF52}"/>
              </c:ext>
            </c:extLst>
          </c:dPt>
          <c:dPt>
            <c:idx val="1"/>
            <c:bubble3D val="0"/>
            <c:spPr>
              <a:solidFill>
                <a:srgbClr val="92D050"/>
              </a:solidFill>
              <a:ln w="19050">
                <a:noFill/>
              </a:ln>
              <a:effectLst/>
            </c:spPr>
            <c:extLst>
              <c:ext xmlns:c16="http://schemas.microsoft.com/office/drawing/2014/chart" uri="{C3380CC4-5D6E-409C-BE32-E72D297353CC}">
                <c16:uniqueId val="{00000003-5873-4DA6-98E9-77CE57A1BF52}"/>
              </c:ext>
            </c:extLst>
          </c:dPt>
          <c:dPt>
            <c:idx val="2"/>
            <c:bubble3D val="0"/>
            <c:spPr>
              <a:solidFill>
                <a:srgbClr val="FFE389"/>
              </a:solidFill>
              <a:ln w="19050">
                <a:noFill/>
              </a:ln>
              <a:effectLst/>
            </c:spPr>
            <c:extLst>
              <c:ext xmlns:c16="http://schemas.microsoft.com/office/drawing/2014/chart" uri="{C3380CC4-5D6E-409C-BE32-E72D297353CC}">
                <c16:uniqueId val="{00000005-5873-4DA6-98E9-77CE57A1BF52}"/>
              </c:ext>
            </c:extLst>
          </c:dPt>
          <c:dPt>
            <c:idx val="3"/>
            <c:bubble3D val="0"/>
            <c:spPr>
              <a:solidFill>
                <a:srgbClr val="FF7C80"/>
              </a:solidFill>
              <a:ln w="19050">
                <a:noFill/>
              </a:ln>
              <a:effectLst/>
            </c:spPr>
            <c:extLst>
              <c:ext xmlns:c16="http://schemas.microsoft.com/office/drawing/2014/chart" uri="{C3380CC4-5D6E-409C-BE32-E72D297353CC}">
                <c16:uniqueId val="{00000007-5873-4DA6-98E9-77CE57A1BF52}"/>
              </c:ext>
            </c:extLst>
          </c:dPt>
          <c:dPt>
            <c:idx val="4"/>
            <c:bubble3D val="0"/>
            <c:spPr>
              <a:noFill/>
              <a:ln w="19050">
                <a:noFill/>
              </a:ln>
              <a:effectLst/>
            </c:spPr>
            <c:extLst>
              <c:ext xmlns:c16="http://schemas.microsoft.com/office/drawing/2014/chart" uri="{C3380CC4-5D6E-409C-BE32-E72D297353CC}">
                <c16:uniqueId val="{00000009-5873-4DA6-98E9-77CE57A1BF52}"/>
              </c:ext>
            </c:extLst>
          </c:dPt>
          <c:dLbls>
            <c:dLbl>
              <c:idx val="0"/>
              <c:tx>
                <c:rich>
                  <a:bodyPr/>
                  <a:lstStyle/>
                  <a:p>
                    <a:fld id="{D10212FD-3A43-4398-ADAC-D95E3DC243E9}" type="CELLRANGE">
                      <a:rPr lang="en-US"/>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873-4DA6-98E9-77CE57A1BF52}"/>
                </c:ext>
              </c:extLst>
            </c:dLbl>
            <c:dLbl>
              <c:idx val="1"/>
              <c:tx>
                <c:rich>
                  <a:bodyPr/>
                  <a:lstStyle/>
                  <a:p>
                    <a:fld id="{F8334FE7-9273-4372-A658-F5BB13325363}"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873-4DA6-98E9-77CE57A1BF52}"/>
                </c:ext>
              </c:extLst>
            </c:dLbl>
            <c:dLbl>
              <c:idx val="2"/>
              <c:tx>
                <c:rich>
                  <a:bodyPr/>
                  <a:lstStyle/>
                  <a:p>
                    <a:fld id="{8825D51A-D4E5-4083-B54E-EB9D73FDB5BF}"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873-4DA6-98E9-77CE57A1BF52}"/>
                </c:ext>
              </c:extLst>
            </c:dLbl>
            <c:dLbl>
              <c:idx val="3"/>
              <c:tx>
                <c:rich>
                  <a:bodyPr/>
                  <a:lstStyle/>
                  <a:p>
                    <a:fld id="{B5AF4915-F55E-4029-B3C4-D1F4751555FC}"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873-4DA6-98E9-77CE57A1BF52}"/>
                </c:ext>
              </c:extLst>
            </c:dLbl>
            <c:dLbl>
              <c:idx val="4"/>
              <c:tx>
                <c:rich>
                  <a:bodyPr/>
                  <a:lstStyle/>
                  <a:p>
                    <a:endParaRPr lang="en-AU"/>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5873-4DA6-98E9-77CE57A1BF5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'Risk Caterogies'!$B$5:$B$9</c:f>
              <c:numCache>
                <c:formatCode>0</c:formatCode>
                <c:ptCount val="5"/>
                <c:pt idx="0" formatCode="General">
                  <c:v>20</c:v>
                </c:pt>
                <c:pt idx="1">
                  <c:v>19.9999</c:v>
                </c:pt>
                <c:pt idx="2">
                  <c:v>19.999989999999997</c:v>
                </c:pt>
                <c:pt idx="3">
                  <c:v>39.999998900000001</c:v>
                </c:pt>
                <c:pt idx="4">
                  <c:v>99.999888900000002</c:v>
                </c:pt>
              </c:numCache>
            </c:numRef>
          </c:val>
          <c:extLst>
            <c:ext xmlns:c15="http://schemas.microsoft.com/office/drawing/2012/chart" uri="{02D57815-91ED-43cb-92C2-25804820EDAC}">
              <c15:datalabelsRange>
                <c15:f>{"Very Low Risk","Low Risk","Medium Risk","High Risk"}</c15:f>
                <c15:dlblRangeCache>
                  <c:ptCount val="4"/>
                  <c:pt idx="0">
                    <c:v>Very Low Risk</c:v>
                  </c:pt>
                  <c:pt idx="1">
                    <c:v>Low Risk</c:v>
                  </c:pt>
                  <c:pt idx="2">
                    <c:v>Medium Risk</c:v>
                  </c:pt>
                  <c:pt idx="3">
                    <c:v>High Risk</c:v>
                  </c:pt>
                </c15:dlblRangeCache>
              </c15:datalabelsRange>
            </c:ext>
            <c:ext xmlns:c16="http://schemas.microsoft.com/office/drawing/2014/chart" uri="{C3380CC4-5D6E-409C-BE32-E72D297353CC}">
              <c16:uniqueId val="{0000000A-5873-4DA6-98E9-77CE57A1BF52}"/>
            </c:ext>
          </c:extLst>
        </c:ser>
        <c:ser>
          <c:idx val="1"/>
          <c:order val="1"/>
          <c:tx>
            <c:strRef>
              <c:f>'Risk Caterogies'!$D$4</c:f>
              <c:strCache>
                <c:ptCount val="1"/>
                <c:pt idx="0">
                  <c:v>Labels</c:v>
                </c:pt>
              </c:strCache>
            </c:strRef>
          </c:tx>
          <c:spPr>
            <a:solidFill>
              <a:schemeClr val="bg1">
                <a:lumMod val="75000"/>
              </a:schemeClr>
            </a:solidFill>
            <a:ln>
              <a:noFill/>
            </a:ln>
          </c:spPr>
          <c:dPt>
            <c:idx val="0"/>
            <c:bubble3D val="0"/>
            <c:spPr>
              <a:solidFill>
                <a:schemeClr val="bg1">
                  <a:lumMod val="75000"/>
                </a:schemeClr>
              </a:solidFill>
              <a:ln w="19050">
                <a:noFill/>
              </a:ln>
              <a:effectLst/>
            </c:spPr>
            <c:extLst>
              <c:ext xmlns:c16="http://schemas.microsoft.com/office/drawing/2014/chart" uri="{C3380CC4-5D6E-409C-BE32-E72D297353CC}">
                <c16:uniqueId val="{0000000C-5873-4DA6-98E9-77CE57A1BF52}"/>
              </c:ext>
            </c:extLst>
          </c:dPt>
          <c:dPt>
            <c:idx val="1"/>
            <c:bubble3D val="0"/>
            <c:spPr>
              <a:solidFill>
                <a:schemeClr val="bg1">
                  <a:lumMod val="85000"/>
                </a:schemeClr>
              </a:solidFill>
              <a:ln w="19050">
                <a:noFill/>
              </a:ln>
              <a:effectLst/>
            </c:spPr>
            <c:extLst>
              <c:ext xmlns:c16="http://schemas.microsoft.com/office/drawing/2014/chart" uri="{C3380CC4-5D6E-409C-BE32-E72D297353CC}">
                <c16:uniqueId val="{0000000E-5873-4DA6-98E9-77CE57A1BF52}"/>
              </c:ext>
            </c:extLst>
          </c:dPt>
          <c:dPt>
            <c:idx val="2"/>
            <c:bubble3D val="0"/>
            <c:spPr>
              <a:solidFill>
                <a:schemeClr val="bg1">
                  <a:lumMod val="75000"/>
                </a:schemeClr>
              </a:solidFill>
              <a:ln w="19050">
                <a:noFill/>
              </a:ln>
              <a:effectLst/>
            </c:spPr>
            <c:extLst>
              <c:ext xmlns:c16="http://schemas.microsoft.com/office/drawing/2014/chart" uri="{C3380CC4-5D6E-409C-BE32-E72D297353CC}">
                <c16:uniqueId val="{00000010-5873-4DA6-98E9-77CE57A1BF52}"/>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12-5873-4DA6-98E9-77CE57A1BF52}"/>
              </c:ext>
            </c:extLst>
          </c:dPt>
          <c:dPt>
            <c:idx val="4"/>
            <c:bubble3D val="0"/>
            <c:spPr>
              <a:solidFill>
                <a:schemeClr val="bg1">
                  <a:lumMod val="75000"/>
                </a:schemeClr>
              </a:solidFill>
              <a:ln w="19050">
                <a:noFill/>
              </a:ln>
              <a:effectLst/>
            </c:spPr>
            <c:extLst>
              <c:ext xmlns:c16="http://schemas.microsoft.com/office/drawing/2014/chart" uri="{C3380CC4-5D6E-409C-BE32-E72D297353CC}">
                <c16:uniqueId val="{00000014-5873-4DA6-98E9-77CE57A1BF52}"/>
              </c:ext>
            </c:extLst>
          </c:dPt>
          <c:dPt>
            <c:idx val="5"/>
            <c:bubble3D val="0"/>
            <c:spPr>
              <a:noFill/>
              <a:ln w="19050">
                <a:noFill/>
              </a:ln>
              <a:effectLst/>
            </c:spPr>
            <c:extLst>
              <c:ext xmlns:c16="http://schemas.microsoft.com/office/drawing/2014/chart" uri="{C3380CC4-5D6E-409C-BE32-E72D297353CC}">
                <c16:uniqueId val="{00000016-5873-4DA6-98E9-77CE57A1BF52}"/>
              </c:ext>
            </c:extLst>
          </c:dPt>
          <c:dLbls>
            <c:delete val="1"/>
          </c:dLbls>
          <c:val>
            <c:numRef>
              <c:f>'Risk Caterogies'!$E$5:$E$10</c:f>
              <c:numCache>
                <c:formatCode>General</c:formatCode>
                <c:ptCount val="6"/>
                <c:pt idx="0">
                  <c:v>10</c:v>
                </c:pt>
                <c:pt idx="1">
                  <c:v>10</c:v>
                </c:pt>
                <c:pt idx="2">
                  <c:v>10</c:v>
                </c:pt>
                <c:pt idx="3">
                  <c:v>10</c:v>
                </c:pt>
                <c:pt idx="4">
                  <c:v>10</c:v>
                </c:pt>
                <c:pt idx="5">
                  <c:v>50</c:v>
                </c:pt>
              </c:numCache>
            </c:numRef>
          </c:val>
          <c:extLst>
            <c:ext xmlns:c16="http://schemas.microsoft.com/office/drawing/2014/chart" uri="{C3380CC4-5D6E-409C-BE32-E72D297353CC}">
              <c16:uniqueId val="{00000017-5873-4DA6-98E9-77CE57A1BF52}"/>
            </c:ext>
          </c:extLst>
        </c:ser>
        <c:dLbls>
          <c:showLegendKey val="0"/>
          <c:showVal val="1"/>
          <c:showCatName val="0"/>
          <c:showSerName val="0"/>
          <c:showPercent val="0"/>
          <c:showBubbleSize val="0"/>
          <c:showLeaderLines val="0"/>
        </c:dLbls>
        <c:firstSliceAng val="270"/>
        <c:holeSize val="75"/>
      </c:doughnutChart>
      <c:pieChart>
        <c:varyColors val="0"/>
        <c:ser>
          <c:idx val="2"/>
          <c:order val="2"/>
          <c:tx>
            <c:strRef>
              <c:f>'Risk Caterogies'!$H$5</c:f>
              <c:strCache>
                <c:ptCount val="1"/>
                <c:pt idx="0">
                  <c:v>43</c:v>
                </c:pt>
              </c:strCache>
            </c:strRef>
          </c:tx>
          <c:spPr>
            <a:solidFill>
              <a:srgbClr val="FF0000"/>
            </a:solidFill>
            <a:ln w="19050">
              <a:noFill/>
            </a:ln>
            <a:effectLst/>
          </c:spPr>
          <c:dPt>
            <c:idx val="0"/>
            <c:bubble3D val="0"/>
            <c:spPr>
              <a:noFill/>
              <a:ln w="19050">
                <a:noFill/>
              </a:ln>
              <a:effectLst/>
            </c:spPr>
            <c:extLst>
              <c:ext xmlns:c16="http://schemas.microsoft.com/office/drawing/2014/chart" uri="{C3380CC4-5D6E-409C-BE32-E72D297353CC}">
                <c16:uniqueId val="{00000019-5873-4DA6-98E9-77CE57A1BF52}"/>
              </c:ext>
            </c:extLst>
          </c:dPt>
          <c:dPt>
            <c:idx val="2"/>
            <c:bubble3D val="0"/>
            <c:spPr>
              <a:noFill/>
              <a:ln w="19050">
                <a:noFill/>
              </a:ln>
              <a:effectLst/>
            </c:spPr>
            <c:extLst>
              <c:ext xmlns:c16="http://schemas.microsoft.com/office/drawing/2014/chart" uri="{C3380CC4-5D6E-409C-BE32-E72D297353CC}">
                <c16:uniqueId val="{0000001B-5873-4DA6-98E9-77CE57A1BF52}"/>
              </c:ext>
            </c:extLst>
          </c:dPt>
          <c:dLbls>
            <c:delete val="1"/>
          </c:dLbls>
          <c:val>
            <c:numRef>
              <c:f>'Risk Caterogies'!$H$5:$H$7</c:f>
              <c:numCache>
                <c:formatCode>General</c:formatCode>
                <c:ptCount val="3"/>
                <c:pt idx="0" formatCode="0">
                  <c:v>43.103448275862064</c:v>
                </c:pt>
                <c:pt idx="1">
                  <c:v>1</c:v>
                </c:pt>
                <c:pt idx="2" formatCode="0">
                  <c:v>155.89632952413794</c:v>
                </c:pt>
              </c:numCache>
            </c:numRef>
          </c:val>
          <c:extLst>
            <c:ext xmlns:c16="http://schemas.microsoft.com/office/drawing/2014/chart" uri="{C3380CC4-5D6E-409C-BE32-E72D297353CC}">
              <c16:uniqueId val="{0000001C-5873-4DA6-98E9-77CE57A1BF52}"/>
            </c:ext>
          </c:extLst>
        </c:ser>
        <c:dLbls>
          <c:showLegendKey val="0"/>
          <c:showVal val="1"/>
          <c:showCatName val="0"/>
          <c:showSerName val="0"/>
          <c:showPercent val="0"/>
          <c:showBubbleSize val="0"/>
          <c:showLeaderLines val="1"/>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u="sng"/>
              <a:t>Odour Risk</a:t>
            </a:r>
            <a:r>
              <a:rPr lang="en-AU" u="sng" baseline="0"/>
              <a:t> Score</a:t>
            </a:r>
            <a:endParaRPr lang="en-AU" u="sng"/>
          </a:p>
        </c:rich>
      </c:tx>
      <c:layout>
        <c:manualLayout>
          <c:xMode val="edge"/>
          <c:yMode val="edge"/>
          <c:x val="0.34892342190071352"/>
          <c:y val="0.6250477279725509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manualLayout>
          <c:layoutTarget val="inner"/>
          <c:xMode val="edge"/>
          <c:yMode val="edge"/>
          <c:x val="5.8169021522221843E-2"/>
          <c:y val="7.9067874895526313E-3"/>
          <c:w val="0.82844460266819364"/>
          <c:h val="0.99209321251044735"/>
        </c:manualLayout>
      </c:layout>
      <c:doughnutChart>
        <c:varyColors val="1"/>
        <c:ser>
          <c:idx val="0"/>
          <c:order val="0"/>
          <c:tx>
            <c:v>Category</c:v>
          </c:tx>
          <c:spPr>
            <a:ln>
              <a:noFill/>
            </a:ln>
          </c:spPr>
          <c:dPt>
            <c:idx val="0"/>
            <c:bubble3D val="0"/>
            <c:spPr>
              <a:solidFill>
                <a:srgbClr val="00B050"/>
              </a:solidFill>
              <a:ln w="19050">
                <a:noFill/>
              </a:ln>
              <a:effectLst/>
            </c:spPr>
            <c:extLst>
              <c:ext xmlns:c16="http://schemas.microsoft.com/office/drawing/2014/chart" uri="{C3380CC4-5D6E-409C-BE32-E72D297353CC}">
                <c16:uniqueId val="{00000001-38F7-4CD4-9F0F-AF50DAB761BB}"/>
              </c:ext>
            </c:extLst>
          </c:dPt>
          <c:dPt>
            <c:idx val="1"/>
            <c:bubble3D val="0"/>
            <c:spPr>
              <a:solidFill>
                <a:srgbClr val="92D050"/>
              </a:solidFill>
              <a:ln w="19050">
                <a:noFill/>
              </a:ln>
              <a:effectLst/>
            </c:spPr>
            <c:extLst>
              <c:ext xmlns:c16="http://schemas.microsoft.com/office/drawing/2014/chart" uri="{C3380CC4-5D6E-409C-BE32-E72D297353CC}">
                <c16:uniqueId val="{00000003-38F7-4CD4-9F0F-AF50DAB761BB}"/>
              </c:ext>
            </c:extLst>
          </c:dPt>
          <c:dPt>
            <c:idx val="2"/>
            <c:bubble3D val="0"/>
            <c:spPr>
              <a:solidFill>
                <a:srgbClr val="FFE389"/>
              </a:solidFill>
              <a:ln w="19050">
                <a:noFill/>
              </a:ln>
              <a:effectLst/>
            </c:spPr>
            <c:extLst>
              <c:ext xmlns:c16="http://schemas.microsoft.com/office/drawing/2014/chart" uri="{C3380CC4-5D6E-409C-BE32-E72D297353CC}">
                <c16:uniqueId val="{00000005-38F7-4CD4-9F0F-AF50DAB761BB}"/>
              </c:ext>
            </c:extLst>
          </c:dPt>
          <c:dPt>
            <c:idx val="3"/>
            <c:bubble3D val="0"/>
            <c:spPr>
              <a:solidFill>
                <a:srgbClr val="FF7C80"/>
              </a:solidFill>
              <a:ln w="19050">
                <a:noFill/>
              </a:ln>
              <a:effectLst/>
            </c:spPr>
            <c:extLst>
              <c:ext xmlns:c16="http://schemas.microsoft.com/office/drawing/2014/chart" uri="{C3380CC4-5D6E-409C-BE32-E72D297353CC}">
                <c16:uniqueId val="{00000007-38F7-4CD4-9F0F-AF50DAB761BB}"/>
              </c:ext>
            </c:extLst>
          </c:dPt>
          <c:dPt>
            <c:idx val="4"/>
            <c:bubble3D val="0"/>
            <c:spPr>
              <a:noFill/>
              <a:ln w="19050">
                <a:noFill/>
              </a:ln>
              <a:effectLst/>
            </c:spPr>
            <c:extLst>
              <c:ext xmlns:c16="http://schemas.microsoft.com/office/drawing/2014/chart" uri="{C3380CC4-5D6E-409C-BE32-E72D297353CC}">
                <c16:uniqueId val="{00000009-38F7-4CD4-9F0F-AF50DAB761BB}"/>
              </c:ext>
            </c:extLst>
          </c:dPt>
          <c:dLbls>
            <c:dLbl>
              <c:idx val="0"/>
              <c:tx>
                <c:rich>
                  <a:bodyPr/>
                  <a:lstStyle/>
                  <a:p>
                    <a:fld id="{259C4062-02A0-4100-B6A7-F4FF43A8EF0D}" type="CELLRANGE">
                      <a:rPr lang="en-US"/>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8F7-4CD4-9F0F-AF50DAB761BB}"/>
                </c:ext>
              </c:extLst>
            </c:dLbl>
            <c:dLbl>
              <c:idx val="1"/>
              <c:tx>
                <c:rich>
                  <a:bodyPr/>
                  <a:lstStyle/>
                  <a:p>
                    <a:fld id="{C4911EB5-797D-498E-A02B-7138779D96BE}"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8F7-4CD4-9F0F-AF50DAB761BB}"/>
                </c:ext>
              </c:extLst>
            </c:dLbl>
            <c:dLbl>
              <c:idx val="2"/>
              <c:tx>
                <c:rich>
                  <a:bodyPr/>
                  <a:lstStyle/>
                  <a:p>
                    <a:fld id="{00A0A277-1D1A-405A-A959-4AE0E8C325D4}"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8F7-4CD4-9F0F-AF50DAB761BB}"/>
                </c:ext>
              </c:extLst>
            </c:dLbl>
            <c:dLbl>
              <c:idx val="3"/>
              <c:tx>
                <c:rich>
                  <a:bodyPr/>
                  <a:lstStyle/>
                  <a:p>
                    <a:fld id="{90CA5469-F291-4E13-865A-620694C84FED}" type="CELLRANGE">
                      <a:rPr lang="en-AU"/>
                      <a:pPr/>
                      <a:t>[CELLRANGE]</a:t>
                    </a:fld>
                    <a:endParaRPr lang="en-AU"/>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8F7-4CD4-9F0F-AF50DAB761BB}"/>
                </c:ext>
              </c:extLst>
            </c:dLbl>
            <c:dLbl>
              <c:idx val="4"/>
              <c:tx>
                <c:rich>
                  <a:bodyPr/>
                  <a:lstStyle/>
                  <a:p>
                    <a:endParaRPr lang="en-AU"/>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38F7-4CD4-9F0F-AF50DAB761B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'Risk Caterogies'!$B$5:$B$9</c:f>
              <c:numCache>
                <c:formatCode>0</c:formatCode>
                <c:ptCount val="5"/>
                <c:pt idx="0" formatCode="General">
                  <c:v>20</c:v>
                </c:pt>
                <c:pt idx="1">
                  <c:v>19.9999</c:v>
                </c:pt>
                <c:pt idx="2">
                  <c:v>19.999989999999997</c:v>
                </c:pt>
                <c:pt idx="3">
                  <c:v>39.999998900000001</c:v>
                </c:pt>
                <c:pt idx="4">
                  <c:v>99.999888900000002</c:v>
                </c:pt>
              </c:numCache>
            </c:numRef>
          </c:val>
          <c:extLst>
            <c:ext xmlns:c15="http://schemas.microsoft.com/office/drawing/2012/chart" uri="{02D57815-91ED-43cb-92C2-25804820EDAC}">
              <c15:datalabelsRange>
                <c15:f>{"Very Low Risk","Low Risk","Medium Risk","High Risk"}</c15:f>
                <c15:dlblRangeCache>
                  <c:ptCount val="4"/>
                  <c:pt idx="0">
                    <c:v>Very Low Risk</c:v>
                  </c:pt>
                  <c:pt idx="1">
                    <c:v>Low Risk</c:v>
                  </c:pt>
                  <c:pt idx="2">
                    <c:v>Medium Risk</c:v>
                  </c:pt>
                  <c:pt idx="3">
                    <c:v>High Risk</c:v>
                  </c:pt>
                </c15:dlblRangeCache>
              </c15:datalabelsRange>
            </c:ext>
            <c:ext xmlns:c16="http://schemas.microsoft.com/office/drawing/2014/chart" uri="{C3380CC4-5D6E-409C-BE32-E72D297353CC}">
              <c16:uniqueId val="{0000000A-38F7-4CD4-9F0F-AF50DAB761BB}"/>
            </c:ext>
          </c:extLst>
        </c:ser>
        <c:ser>
          <c:idx val="1"/>
          <c:order val="1"/>
          <c:tx>
            <c:strRef>
              <c:f>'Risk Caterogies'!$D$4</c:f>
              <c:strCache>
                <c:ptCount val="1"/>
                <c:pt idx="0">
                  <c:v>Labels</c:v>
                </c:pt>
              </c:strCache>
            </c:strRef>
          </c:tx>
          <c:spPr>
            <a:solidFill>
              <a:schemeClr val="bg1">
                <a:lumMod val="75000"/>
              </a:schemeClr>
            </a:solidFill>
            <a:ln>
              <a:noFill/>
            </a:ln>
          </c:spPr>
          <c:dPt>
            <c:idx val="0"/>
            <c:bubble3D val="0"/>
            <c:spPr>
              <a:solidFill>
                <a:schemeClr val="bg1">
                  <a:lumMod val="75000"/>
                </a:schemeClr>
              </a:solidFill>
              <a:ln w="19050">
                <a:noFill/>
              </a:ln>
              <a:effectLst/>
            </c:spPr>
            <c:extLst>
              <c:ext xmlns:c16="http://schemas.microsoft.com/office/drawing/2014/chart" uri="{C3380CC4-5D6E-409C-BE32-E72D297353CC}">
                <c16:uniqueId val="{0000000C-38F7-4CD4-9F0F-AF50DAB761BB}"/>
              </c:ext>
            </c:extLst>
          </c:dPt>
          <c:dPt>
            <c:idx val="1"/>
            <c:bubble3D val="0"/>
            <c:spPr>
              <a:solidFill>
                <a:schemeClr val="bg1">
                  <a:lumMod val="85000"/>
                </a:schemeClr>
              </a:solidFill>
              <a:ln w="19050">
                <a:noFill/>
              </a:ln>
              <a:effectLst/>
            </c:spPr>
            <c:extLst>
              <c:ext xmlns:c16="http://schemas.microsoft.com/office/drawing/2014/chart" uri="{C3380CC4-5D6E-409C-BE32-E72D297353CC}">
                <c16:uniqueId val="{0000000E-38F7-4CD4-9F0F-AF50DAB761BB}"/>
              </c:ext>
            </c:extLst>
          </c:dPt>
          <c:dPt>
            <c:idx val="2"/>
            <c:bubble3D val="0"/>
            <c:spPr>
              <a:solidFill>
                <a:schemeClr val="bg1">
                  <a:lumMod val="75000"/>
                </a:schemeClr>
              </a:solidFill>
              <a:ln w="19050">
                <a:noFill/>
              </a:ln>
              <a:effectLst/>
            </c:spPr>
            <c:extLst>
              <c:ext xmlns:c16="http://schemas.microsoft.com/office/drawing/2014/chart" uri="{C3380CC4-5D6E-409C-BE32-E72D297353CC}">
                <c16:uniqueId val="{00000010-38F7-4CD4-9F0F-AF50DAB761BB}"/>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12-38F7-4CD4-9F0F-AF50DAB761BB}"/>
              </c:ext>
            </c:extLst>
          </c:dPt>
          <c:dPt>
            <c:idx val="4"/>
            <c:bubble3D val="0"/>
            <c:spPr>
              <a:solidFill>
                <a:schemeClr val="bg1">
                  <a:lumMod val="75000"/>
                </a:schemeClr>
              </a:solidFill>
              <a:ln w="19050">
                <a:noFill/>
              </a:ln>
              <a:effectLst/>
            </c:spPr>
            <c:extLst>
              <c:ext xmlns:c16="http://schemas.microsoft.com/office/drawing/2014/chart" uri="{C3380CC4-5D6E-409C-BE32-E72D297353CC}">
                <c16:uniqueId val="{00000014-38F7-4CD4-9F0F-AF50DAB761BB}"/>
              </c:ext>
            </c:extLst>
          </c:dPt>
          <c:dPt>
            <c:idx val="5"/>
            <c:bubble3D val="0"/>
            <c:spPr>
              <a:noFill/>
              <a:ln w="19050">
                <a:noFill/>
              </a:ln>
              <a:effectLst/>
            </c:spPr>
            <c:extLst>
              <c:ext xmlns:c16="http://schemas.microsoft.com/office/drawing/2014/chart" uri="{C3380CC4-5D6E-409C-BE32-E72D297353CC}">
                <c16:uniqueId val="{00000016-38F7-4CD4-9F0F-AF50DAB761BB}"/>
              </c:ext>
            </c:extLst>
          </c:dPt>
          <c:dLbls>
            <c:delete val="1"/>
          </c:dLbls>
          <c:val>
            <c:numRef>
              <c:f>'Risk Caterogies'!$E$5:$E$10</c:f>
              <c:numCache>
                <c:formatCode>General</c:formatCode>
                <c:ptCount val="6"/>
                <c:pt idx="0">
                  <c:v>10</c:v>
                </c:pt>
                <c:pt idx="1">
                  <c:v>10</c:v>
                </c:pt>
                <c:pt idx="2">
                  <c:v>10</c:v>
                </c:pt>
                <c:pt idx="3">
                  <c:v>10</c:v>
                </c:pt>
                <c:pt idx="4">
                  <c:v>10</c:v>
                </c:pt>
                <c:pt idx="5">
                  <c:v>50</c:v>
                </c:pt>
              </c:numCache>
            </c:numRef>
          </c:val>
          <c:extLst>
            <c:ext xmlns:c16="http://schemas.microsoft.com/office/drawing/2014/chart" uri="{C3380CC4-5D6E-409C-BE32-E72D297353CC}">
              <c16:uniqueId val="{00000017-38F7-4CD4-9F0F-AF50DAB761BB}"/>
            </c:ext>
          </c:extLst>
        </c:ser>
        <c:dLbls>
          <c:showLegendKey val="0"/>
          <c:showVal val="1"/>
          <c:showCatName val="0"/>
          <c:showSerName val="0"/>
          <c:showPercent val="0"/>
          <c:showBubbleSize val="0"/>
          <c:showLeaderLines val="0"/>
        </c:dLbls>
        <c:firstSliceAng val="270"/>
        <c:holeSize val="75"/>
      </c:doughnutChart>
      <c:pieChart>
        <c:varyColors val="0"/>
        <c:ser>
          <c:idx val="2"/>
          <c:order val="2"/>
          <c:tx>
            <c:strRef>
              <c:f>'Risk Caterogies'!$H$5</c:f>
              <c:strCache>
                <c:ptCount val="1"/>
                <c:pt idx="0">
                  <c:v>43</c:v>
                </c:pt>
              </c:strCache>
            </c:strRef>
          </c:tx>
          <c:spPr>
            <a:solidFill>
              <a:srgbClr val="FF0000"/>
            </a:solidFill>
            <a:ln w="19050">
              <a:noFill/>
            </a:ln>
            <a:effectLst/>
          </c:spPr>
          <c:dPt>
            <c:idx val="0"/>
            <c:bubble3D val="0"/>
            <c:spPr>
              <a:noFill/>
              <a:ln w="19050">
                <a:noFill/>
              </a:ln>
              <a:effectLst/>
            </c:spPr>
            <c:extLst>
              <c:ext xmlns:c16="http://schemas.microsoft.com/office/drawing/2014/chart" uri="{C3380CC4-5D6E-409C-BE32-E72D297353CC}">
                <c16:uniqueId val="{00000019-38F7-4CD4-9F0F-AF50DAB761BB}"/>
              </c:ext>
            </c:extLst>
          </c:dPt>
          <c:dPt>
            <c:idx val="2"/>
            <c:bubble3D val="0"/>
            <c:spPr>
              <a:noFill/>
              <a:ln w="19050">
                <a:noFill/>
              </a:ln>
              <a:effectLst/>
            </c:spPr>
            <c:extLst>
              <c:ext xmlns:c16="http://schemas.microsoft.com/office/drawing/2014/chart" uri="{C3380CC4-5D6E-409C-BE32-E72D297353CC}">
                <c16:uniqueId val="{0000001B-38F7-4CD4-9F0F-AF50DAB761BB}"/>
              </c:ext>
            </c:extLst>
          </c:dPt>
          <c:dLbls>
            <c:delete val="1"/>
          </c:dLbls>
          <c:val>
            <c:numRef>
              <c:f>'Risk Caterogies'!$H$5:$H$7</c:f>
              <c:numCache>
                <c:formatCode>General</c:formatCode>
                <c:ptCount val="3"/>
                <c:pt idx="0" formatCode="0">
                  <c:v>43.103448275862064</c:v>
                </c:pt>
                <c:pt idx="1">
                  <c:v>1</c:v>
                </c:pt>
                <c:pt idx="2" formatCode="0">
                  <c:v>155.89632952413794</c:v>
                </c:pt>
              </c:numCache>
            </c:numRef>
          </c:val>
          <c:extLst>
            <c:ext xmlns:c16="http://schemas.microsoft.com/office/drawing/2014/chart" uri="{C3380CC4-5D6E-409C-BE32-E72D297353CC}">
              <c16:uniqueId val="{0000001C-38F7-4CD4-9F0F-AF50DAB761BB}"/>
            </c:ext>
          </c:extLst>
        </c:ser>
        <c:dLbls>
          <c:showLegendKey val="0"/>
          <c:showVal val="1"/>
          <c:showCatName val="0"/>
          <c:showSerName val="0"/>
          <c:showPercent val="0"/>
          <c:showBubbleSize val="0"/>
          <c:showLeaderLines val="1"/>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13</xdr:col>
      <xdr:colOff>64543</xdr:colOff>
      <xdr:row>0</xdr:row>
      <xdr:rowOff>8465</xdr:rowOff>
    </xdr:from>
    <xdr:to>
      <xdr:col>15</xdr:col>
      <xdr:colOff>4652</xdr:colOff>
      <xdr:row>4</xdr:row>
      <xdr:rowOff>148165</xdr:rowOff>
    </xdr:to>
    <xdr:pic>
      <xdr:nvPicPr>
        <xdr:cNvPr id="5" name="Picture 1" descr="SA Water Graduate Programs &amp; Internships">
          <a:extLst>
            <a:ext uri="{FF2B5EF4-FFF2-40B4-BE49-F238E27FC236}">
              <a16:creationId xmlns:a16="http://schemas.microsoft.com/office/drawing/2014/main" id="{8955CD2F-BD7C-E03D-69C6-CA860A9D5E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33626" y="8465"/>
          <a:ext cx="3041026" cy="1018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313040</xdr:colOff>
      <xdr:row>2</xdr:row>
      <xdr:rowOff>11642</xdr:rowOff>
    </xdr:from>
    <xdr:to>
      <xdr:col>16</xdr:col>
      <xdr:colOff>248550</xdr:colOff>
      <xdr:row>33</xdr:row>
      <xdr:rowOff>146985</xdr:rowOff>
    </xdr:to>
    <xdr:pic>
      <xdr:nvPicPr>
        <xdr:cNvPr id="3" name="Picture 2">
          <a:extLst>
            <a:ext uri="{FF2B5EF4-FFF2-40B4-BE49-F238E27FC236}">
              <a16:creationId xmlns:a16="http://schemas.microsoft.com/office/drawing/2014/main" id="{F9CC90F9-F90A-52D5-E594-F9AA36819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13040" y="434975"/>
          <a:ext cx="12127510" cy="66970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63500</xdr:colOff>
      <xdr:row>0</xdr:row>
      <xdr:rowOff>10583</xdr:rowOff>
    </xdr:from>
    <xdr:to>
      <xdr:col>15</xdr:col>
      <xdr:colOff>15874</xdr:colOff>
      <xdr:row>4</xdr:row>
      <xdr:rowOff>129116</xdr:rowOff>
    </xdr:to>
    <xdr:pic>
      <xdr:nvPicPr>
        <xdr:cNvPr id="3" name="Picture 2" descr="SA Water Graduate Programs &amp; Internships">
          <a:extLst>
            <a:ext uri="{FF2B5EF4-FFF2-40B4-BE49-F238E27FC236}">
              <a16:creationId xmlns:a16="http://schemas.microsoft.com/office/drawing/2014/main" id="{C9A62430-62CD-409A-821A-BE4A01DC80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0500" y="10583"/>
          <a:ext cx="3000374" cy="996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1058333</xdr:colOff>
      <xdr:row>22</xdr:row>
      <xdr:rowOff>148167</xdr:rowOff>
    </xdr:from>
    <xdr:to>
      <xdr:col>9</xdr:col>
      <xdr:colOff>1746250</xdr:colOff>
      <xdr:row>22</xdr:row>
      <xdr:rowOff>148167</xdr:rowOff>
    </xdr:to>
    <xdr:cxnSp macro="">
      <xdr:nvCxnSpPr>
        <xdr:cNvPr id="4" name="Straight Arrow Connector 3">
          <a:extLst>
            <a:ext uri="{FF2B5EF4-FFF2-40B4-BE49-F238E27FC236}">
              <a16:creationId xmlns:a16="http://schemas.microsoft.com/office/drawing/2014/main" id="{F99EA177-CD42-0734-2CE4-F032FC28D55B}"/>
            </a:ext>
          </a:extLst>
        </xdr:cNvPr>
        <xdr:cNvCxnSpPr/>
      </xdr:nvCxnSpPr>
      <xdr:spPr>
        <a:xfrm>
          <a:off x="8773583" y="5672667"/>
          <a:ext cx="687917" cy="0"/>
        </a:xfrm>
        <a:prstGeom prst="straightConnector1">
          <a:avLst/>
        </a:prstGeom>
        <a:ln w="76200">
          <a:solidFill>
            <a:srgbClr val="007AC9"/>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846667</xdr:colOff>
      <xdr:row>0</xdr:row>
      <xdr:rowOff>19049</xdr:rowOff>
    </xdr:from>
    <xdr:to>
      <xdr:col>12</xdr:col>
      <xdr:colOff>0</xdr:colOff>
      <xdr:row>5</xdr:row>
      <xdr:rowOff>1018</xdr:rowOff>
    </xdr:to>
    <xdr:pic>
      <xdr:nvPicPr>
        <xdr:cNvPr id="2" name="Picture 1" descr="SA Water Graduate Programs &amp; Internships">
          <a:extLst>
            <a:ext uri="{FF2B5EF4-FFF2-40B4-BE49-F238E27FC236}">
              <a16:creationId xmlns:a16="http://schemas.microsoft.com/office/drawing/2014/main" id="{5B0FD74D-774B-4DCC-9F40-D257D8D849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85917" y="19049"/>
          <a:ext cx="2973916" cy="997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2612022</xdr:colOff>
      <xdr:row>0</xdr:row>
      <xdr:rowOff>9260</xdr:rowOff>
    </xdr:from>
    <xdr:to>
      <xdr:col>10</xdr:col>
      <xdr:colOff>17197</xdr:colOff>
      <xdr:row>5</xdr:row>
      <xdr:rowOff>0</xdr:rowOff>
    </xdr:to>
    <xdr:pic>
      <xdr:nvPicPr>
        <xdr:cNvPr id="3" name="Picture 2" descr="SA Water Graduate Programs &amp; Internships">
          <a:extLst>
            <a:ext uri="{FF2B5EF4-FFF2-40B4-BE49-F238E27FC236}">
              <a16:creationId xmlns:a16="http://schemas.microsoft.com/office/drawing/2014/main" id="{0C114E78-EB57-4972-87AA-230431E6DD3B}"/>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8835" y="9260"/>
          <a:ext cx="3382112" cy="113374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xdr:from>
      <xdr:col>5</xdr:col>
      <xdr:colOff>423334</xdr:colOff>
      <xdr:row>10</xdr:row>
      <xdr:rowOff>21167</xdr:rowOff>
    </xdr:from>
    <xdr:to>
      <xdr:col>10</xdr:col>
      <xdr:colOff>578909</xdr:colOff>
      <xdr:row>27</xdr:row>
      <xdr:rowOff>19050</xdr:rowOff>
    </xdr:to>
    <xdr:graphicFrame macro="">
      <xdr:nvGraphicFramePr>
        <xdr:cNvPr id="12" name="Chart 11">
          <a:extLst>
            <a:ext uri="{FF2B5EF4-FFF2-40B4-BE49-F238E27FC236}">
              <a16:creationId xmlns:a16="http://schemas.microsoft.com/office/drawing/2014/main" id="{B04BFDE6-833A-4E07-9823-B1C1C9B516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1322916</xdr:colOff>
      <xdr:row>0</xdr:row>
      <xdr:rowOff>0</xdr:rowOff>
    </xdr:from>
    <xdr:to>
      <xdr:col>11</xdr:col>
      <xdr:colOff>15873</xdr:colOff>
      <xdr:row>4</xdr:row>
      <xdr:rowOff>178593</xdr:rowOff>
    </xdr:to>
    <xdr:pic>
      <xdr:nvPicPr>
        <xdr:cNvPr id="3" name="Picture 2" descr="SA Water Graduate Programs &amp; Internships">
          <a:extLst>
            <a:ext uri="{FF2B5EF4-FFF2-40B4-BE49-F238E27FC236}">
              <a16:creationId xmlns:a16="http://schemas.microsoft.com/office/drawing/2014/main" id="{DD3CE07A-EF48-4378-B1E9-07357F8606E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29291" y="0"/>
          <a:ext cx="2979207" cy="10120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234951</xdr:colOff>
      <xdr:row>11</xdr:row>
      <xdr:rowOff>1589</xdr:rowOff>
    </xdr:from>
    <xdr:to>
      <xdr:col>7</xdr:col>
      <xdr:colOff>211667</xdr:colOff>
      <xdr:row>37</xdr:row>
      <xdr:rowOff>10583</xdr:rowOff>
    </xdr:to>
    <xdr:graphicFrame macro="">
      <xdr:nvGraphicFramePr>
        <xdr:cNvPr id="2" name="Chart 1">
          <a:extLst>
            <a:ext uri="{FF2B5EF4-FFF2-40B4-BE49-F238E27FC236}">
              <a16:creationId xmlns:a16="http://schemas.microsoft.com/office/drawing/2014/main" id="{3DC218D1-0C9D-4DF3-BCAC-3EF994EF73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692149</xdr:colOff>
      <xdr:row>21</xdr:row>
      <xdr:rowOff>136524</xdr:rowOff>
    </xdr:from>
    <xdr:to>
      <xdr:col>3</xdr:col>
      <xdr:colOff>253999</xdr:colOff>
      <xdr:row>25</xdr:row>
      <xdr:rowOff>158750</xdr:rowOff>
    </xdr:to>
    <xdr:sp macro="" textlink="$H$5">
      <xdr:nvSpPr>
        <xdr:cNvPr id="3" name="TextBox 2">
          <a:extLst>
            <a:ext uri="{FF2B5EF4-FFF2-40B4-BE49-F238E27FC236}">
              <a16:creationId xmlns:a16="http://schemas.microsoft.com/office/drawing/2014/main" id="{7EED99EC-8907-4004-9C7D-72A870D7FD9D}"/>
            </a:ext>
            <a:ext uri="{147F2762-F138-4A5C-976F-8EAC2B608ADB}">
              <a16:predDERef xmlns:a16="http://schemas.microsoft.com/office/drawing/2014/main" pred="{73E47293-F224-780B-F184-105FA29EA091}"/>
            </a:ext>
          </a:extLst>
        </xdr:cNvPr>
        <xdr:cNvSpPr txBox="1"/>
      </xdr:nvSpPr>
      <xdr:spPr>
        <a:xfrm>
          <a:off x="2131482" y="3565524"/>
          <a:ext cx="1551517" cy="784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56622E3E-1E04-4DAC-AD95-2B4AB324E08F}" type="TxLink">
            <a:rPr lang="en-US" sz="4000" b="0" i="0" u="none" strike="noStrike">
              <a:solidFill>
                <a:srgbClr val="000000"/>
              </a:solidFill>
              <a:latin typeface="Jacobs Chronos"/>
              <a:cs typeface="Jacobs Chronos"/>
            </a:rPr>
            <a:pPr algn="ctr"/>
            <a:t>43</a:t>
          </a:fld>
          <a:endParaRPr lang="en-AU" sz="40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3B2B72-345F-42F8-9BF1-263B7424755B}" name="Table1" displayName="Table1" ref="A4:B9" totalsRowShown="0">
  <tableColumns count="2">
    <tableColumn id="1" xr3:uid="{7D349226-9C2D-4A0A-A2CB-939BA7B1FC53}" name="Performance Label"/>
    <tableColumn id="2" xr3:uid="{7964F8B6-F032-4C21-9880-623E768AD171}" name="Category Valu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Jacobs Accents Blue">
      <a:dk1>
        <a:srgbClr val="000000"/>
      </a:dk1>
      <a:lt1>
        <a:srgbClr val="FFFFFF"/>
      </a:lt1>
      <a:dk2>
        <a:srgbClr val="333333"/>
      </a:dk2>
      <a:lt2>
        <a:srgbClr val="E6E6E6"/>
      </a:lt2>
      <a:accent1>
        <a:srgbClr val="231EDC"/>
      </a:accent1>
      <a:accent2>
        <a:srgbClr val="0A7DFF"/>
      </a:accent2>
      <a:accent3>
        <a:srgbClr val="5AE6FF"/>
      </a:accent3>
      <a:accent4>
        <a:srgbClr val="001E55"/>
      </a:accent4>
      <a:accent5>
        <a:srgbClr val="A5A5A5"/>
      </a:accent5>
      <a:accent6>
        <a:srgbClr val="C8C8C8"/>
      </a:accent6>
      <a:hlink>
        <a:srgbClr val="231EDC"/>
      </a:hlink>
      <a:folHlink>
        <a:srgbClr val="E5E5E5"/>
      </a:folHlink>
    </a:clrScheme>
    <a:fontScheme name="JacobsChronos">
      <a:majorFont>
        <a:latin typeface="Jacobs Chronos"/>
        <a:ea typeface=""/>
        <a:cs typeface=""/>
      </a:majorFont>
      <a:minorFont>
        <a:latin typeface="Jacobs Chrono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3FABB-BA10-4190-8037-BFA805341624}">
  <sheetPr>
    <tabColor rgb="FF007AC9"/>
  </sheetPr>
  <dimension ref="A1:O92"/>
  <sheetViews>
    <sheetView tabSelected="1" zoomScale="90" zoomScaleNormal="90" workbookViewId="0">
      <selection activeCell="A9" sqref="A9:O9"/>
    </sheetView>
  </sheetViews>
  <sheetFormatPr defaultRowHeight="16.5" x14ac:dyDescent="0.3"/>
  <cols>
    <col min="1" max="1" width="19.88671875" style="107" customWidth="1"/>
    <col min="2" max="2" width="11.6640625" style="107" bestFit="1" customWidth="1"/>
    <col min="3" max="3" width="9.109375" style="107" bestFit="1" customWidth="1"/>
    <col min="4" max="14" width="8.88671875" style="107"/>
    <col min="15" max="15" width="27.33203125" style="107" customWidth="1"/>
    <col min="16" max="16384" width="8.88671875" style="107"/>
  </cols>
  <sheetData>
    <row r="1" spans="1:15" ht="19.5" x14ac:dyDescent="0.3">
      <c r="A1" s="123" t="s">
        <v>163</v>
      </c>
      <c r="B1" s="105"/>
      <c r="C1" s="105"/>
      <c r="D1" s="106"/>
      <c r="E1" s="123"/>
      <c r="F1" s="105"/>
      <c r="G1" s="105"/>
      <c r="H1" s="106"/>
      <c r="I1" s="123"/>
      <c r="J1" s="105"/>
      <c r="K1" s="105"/>
      <c r="L1" s="106"/>
      <c r="M1" s="123"/>
      <c r="N1" s="105"/>
      <c r="O1" s="105"/>
    </row>
    <row r="2" spans="1:15" x14ac:dyDescent="0.3">
      <c r="A2" s="105"/>
      <c r="B2" s="105"/>
      <c r="C2" s="105"/>
      <c r="D2" s="106"/>
      <c r="E2" s="105"/>
      <c r="F2" s="105"/>
      <c r="G2" s="105"/>
      <c r="H2" s="106"/>
      <c r="I2" s="105"/>
      <c r="J2" s="105"/>
      <c r="K2" s="105"/>
      <c r="L2" s="106"/>
      <c r="M2" s="105"/>
      <c r="N2" s="105"/>
      <c r="O2" s="105"/>
    </row>
    <row r="3" spans="1:15" x14ac:dyDescent="0.3">
      <c r="A3" s="108" t="s">
        <v>145</v>
      </c>
      <c r="B3" s="109" t="s">
        <v>344</v>
      </c>
      <c r="C3" s="105"/>
      <c r="D3" s="106"/>
      <c r="E3" s="108"/>
      <c r="F3" s="109"/>
      <c r="G3" s="105"/>
      <c r="H3" s="106"/>
      <c r="I3" s="108"/>
      <c r="J3" s="109"/>
      <c r="K3" s="105"/>
      <c r="L3" s="106"/>
      <c r="M3" s="108"/>
      <c r="N3" s="109"/>
      <c r="O3" s="105"/>
    </row>
    <row r="4" spans="1:15" x14ac:dyDescent="0.3">
      <c r="A4" s="108" t="s">
        <v>147</v>
      </c>
      <c r="B4" s="109" t="s">
        <v>337</v>
      </c>
      <c r="C4" s="105"/>
      <c r="D4" s="106"/>
      <c r="E4" s="108"/>
      <c r="F4" s="109"/>
      <c r="G4" s="105"/>
      <c r="H4" s="106"/>
      <c r="I4" s="108"/>
      <c r="J4" s="109"/>
      <c r="K4" s="105"/>
      <c r="L4" s="106"/>
      <c r="M4" s="108"/>
      <c r="N4" s="109"/>
      <c r="O4" s="105"/>
    </row>
    <row r="5" spans="1:15" x14ac:dyDescent="0.3">
      <c r="A5" s="108" t="s">
        <v>146</v>
      </c>
      <c r="B5" s="248">
        <v>45929</v>
      </c>
      <c r="C5" s="248"/>
      <c r="D5" s="106"/>
      <c r="E5" s="108"/>
      <c r="F5" s="248"/>
      <c r="G5" s="248"/>
      <c r="H5" s="106"/>
      <c r="I5" s="108"/>
      <c r="J5" s="248"/>
      <c r="K5" s="248"/>
      <c r="L5" s="106"/>
      <c r="M5" s="108"/>
      <c r="N5" s="248"/>
      <c r="O5" s="248"/>
    </row>
    <row r="6" spans="1:15" ht="9" customHeight="1" x14ac:dyDescent="0.3">
      <c r="A6" s="208"/>
      <c r="B6" s="208"/>
      <c r="C6" s="208"/>
      <c r="D6" s="208"/>
      <c r="E6" s="208"/>
      <c r="F6" s="208"/>
      <c r="G6" s="208"/>
      <c r="H6" s="208"/>
      <c r="I6" s="208"/>
      <c r="J6" s="208"/>
      <c r="K6" s="208"/>
      <c r="L6" s="208"/>
      <c r="M6" s="208"/>
      <c r="N6" s="208"/>
      <c r="O6" s="208"/>
    </row>
    <row r="7" spans="1:15" ht="18.75" x14ac:dyDescent="0.3">
      <c r="A7" s="215" t="s">
        <v>144</v>
      </c>
      <c r="B7" s="208"/>
      <c r="C7" s="208"/>
      <c r="D7" s="208"/>
      <c r="E7" s="208"/>
      <c r="F7" s="208"/>
      <c r="G7" s="208"/>
      <c r="H7" s="208"/>
      <c r="I7" s="208"/>
      <c r="J7" s="208"/>
      <c r="K7" s="208"/>
      <c r="L7" s="208"/>
      <c r="M7" s="208"/>
      <c r="N7" s="208"/>
      <c r="O7" s="208"/>
    </row>
    <row r="8" spans="1:15" ht="33" customHeight="1" x14ac:dyDescent="0.3">
      <c r="A8" s="256" t="s">
        <v>249</v>
      </c>
      <c r="B8" s="256"/>
      <c r="C8" s="256"/>
      <c r="D8" s="256"/>
      <c r="E8" s="256"/>
      <c r="F8" s="256"/>
      <c r="G8" s="256"/>
      <c r="H8" s="256"/>
      <c r="I8" s="256"/>
      <c r="J8" s="256"/>
      <c r="K8" s="256"/>
      <c r="L8" s="256"/>
      <c r="M8" s="256"/>
      <c r="N8" s="256"/>
      <c r="O8" s="256"/>
    </row>
    <row r="9" spans="1:15" ht="34.5" customHeight="1" x14ac:dyDescent="0.3">
      <c r="A9" s="252" t="s">
        <v>250</v>
      </c>
      <c r="B9" s="252"/>
      <c r="C9" s="252"/>
      <c r="D9" s="252"/>
      <c r="E9" s="252"/>
      <c r="F9" s="252"/>
      <c r="G9" s="252"/>
      <c r="H9" s="252"/>
      <c r="I9" s="252"/>
      <c r="J9" s="252"/>
      <c r="K9" s="252"/>
      <c r="L9" s="252"/>
      <c r="M9" s="252"/>
      <c r="N9" s="252"/>
      <c r="O9" s="252"/>
    </row>
    <row r="10" spans="1:15" ht="34.5" customHeight="1" x14ac:dyDescent="0.3">
      <c r="A10" s="252" t="s">
        <v>251</v>
      </c>
      <c r="B10" s="252"/>
      <c r="C10" s="252"/>
      <c r="D10" s="252"/>
      <c r="E10" s="252"/>
      <c r="F10" s="252"/>
      <c r="G10" s="252"/>
      <c r="H10" s="252"/>
      <c r="I10" s="252"/>
      <c r="J10" s="252"/>
      <c r="K10" s="252"/>
      <c r="L10" s="252"/>
      <c r="M10" s="252"/>
      <c r="N10" s="252"/>
      <c r="O10" s="252"/>
    </row>
    <row r="11" spans="1:15" ht="36.6" customHeight="1" x14ac:dyDescent="0.3">
      <c r="A11" s="257" t="s">
        <v>277</v>
      </c>
      <c r="B11" s="257"/>
      <c r="C11" s="257"/>
      <c r="D11" s="257"/>
      <c r="E11" s="257"/>
      <c r="F11" s="257"/>
      <c r="G11" s="257"/>
      <c r="H11" s="257"/>
      <c r="I11" s="257"/>
      <c r="J11" s="257"/>
      <c r="K11" s="257"/>
      <c r="L11" s="257"/>
      <c r="M11" s="257"/>
      <c r="N11" s="257"/>
      <c r="O11" s="257"/>
    </row>
    <row r="12" spans="1:15" ht="35.25" customHeight="1" x14ac:dyDescent="0.3">
      <c r="A12" s="253" t="s">
        <v>326</v>
      </c>
      <c r="B12" s="253"/>
      <c r="C12" s="253"/>
      <c r="D12" s="253"/>
      <c r="E12" s="253"/>
      <c r="F12" s="253"/>
      <c r="G12" s="253"/>
      <c r="H12" s="253"/>
      <c r="I12" s="253"/>
      <c r="J12" s="253"/>
      <c r="K12" s="253"/>
      <c r="L12" s="253"/>
      <c r="M12" s="253"/>
      <c r="N12" s="253"/>
      <c r="O12" s="253"/>
    </row>
    <row r="13" spans="1:15" ht="19.5" x14ac:dyDescent="0.4">
      <c r="A13" s="175" t="s">
        <v>327</v>
      </c>
      <c r="B13" s="111"/>
      <c r="C13" s="111"/>
      <c r="D13" s="111" t="s">
        <v>161</v>
      </c>
      <c r="E13" s="112"/>
      <c r="F13" s="111"/>
      <c r="G13" s="111"/>
      <c r="H13" s="111"/>
      <c r="I13" s="111"/>
      <c r="J13" s="111"/>
      <c r="K13" s="111"/>
      <c r="L13" s="111"/>
      <c r="M13" s="111"/>
      <c r="N13" s="111"/>
      <c r="O13" s="111"/>
    </row>
    <row r="14" spans="1:15" ht="15" customHeight="1" x14ac:dyDescent="0.3">
      <c r="A14" s="175" t="s">
        <v>252</v>
      </c>
      <c r="B14" s="112"/>
      <c r="C14" s="112"/>
      <c r="D14" s="112" t="s">
        <v>162</v>
      </c>
      <c r="E14" s="112"/>
      <c r="F14" s="112"/>
      <c r="G14" s="112"/>
      <c r="H14" s="112"/>
      <c r="I14" s="112"/>
      <c r="J14" s="112"/>
      <c r="K14" s="112"/>
      <c r="L14" s="112"/>
      <c r="M14" s="112"/>
      <c r="N14" s="112"/>
      <c r="O14" s="112"/>
    </row>
    <row r="15" spans="1:15" ht="7.5" customHeight="1" x14ac:dyDescent="0.3">
      <c r="A15" s="175"/>
      <c r="B15" s="112"/>
      <c r="C15" s="112"/>
      <c r="D15" s="112"/>
      <c r="E15" s="112"/>
      <c r="F15" s="112"/>
      <c r="G15" s="112"/>
      <c r="H15" s="112"/>
      <c r="I15" s="112"/>
      <c r="J15" s="112"/>
      <c r="K15" s="112"/>
      <c r="L15" s="112"/>
      <c r="M15" s="112"/>
      <c r="N15" s="112"/>
      <c r="O15" s="112"/>
    </row>
    <row r="16" spans="1:15" ht="6.75" customHeight="1" x14ac:dyDescent="0.3">
      <c r="A16" s="209"/>
      <c r="B16" s="209"/>
      <c r="C16" s="209"/>
      <c r="D16" s="209"/>
      <c r="E16" s="209"/>
      <c r="F16" s="209"/>
      <c r="G16" s="209"/>
      <c r="H16" s="209"/>
      <c r="I16" s="209"/>
      <c r="J16" s="209"/>
      <c r="K16" s="209"/>
      <c r="L16" s="209"/>
      <c r="M16" s="209"/>
      <c r="N16" s="209"/>
      <c r="O16" s="209"/>
    </row>
    <row r="17" spans="1:15" ht="18.75" x14ac:dyDescent="0.3">
      <c r="A17" s="215" t="s">
        <v>148</v>
      </c>
      <c r="B17" s="210"/>
      <c r="C17" s="210"/>
      <c r="D17" s="210"/>
      <c r="E17" s="210"/>
      <c r="F17" s="210"/>
      <c r="G17" s="210"/>
      <c r="H17" s="210"/>
      <c r="I17" s="210"/>
      <c r="J17" s="210"/>
      <c r="K17" s="210"/>
      <c r="L17" s="210"/>
      <c r="M17" s="210"/>
      <c r="N17" s="210"/>
      <c r="O17" s="210"/>
    </row>
    <row r="18" spans="1:15" ht="38.450000000000003" customHeight="1" x14ac:dyDescent="0.3">
      <c r="A18" s="252" t="s">
        <v>328</v>
      </c>
      <c r="B18" s="252"/>
      <c r="C18" s="252"/>
      <c r="D18" s="252"/>
      <c r="E18" s="252"/>
      <c r="F18" s="252"/>
      <c r="G18" s="252"/>
      <c r="H18" s="252"/>
      <c r="I18" s="252"/>
      <c r="J18" s="252"/>
      <c r="K18" s="252"/>
      <c r="L18" s="252"/>
      <c r="M18" s="252"/>
      <c r="N18" s="252"/>
      <c r="O18" s="252"/>
    </row>
    <row r="19" spans="1:15" ht="6.75" customHeight="1" x14ac:dyDescent="0.3">
      <c r="A19" s="111"/>
      <c r="B19" s="111"/>
      <c r="C19" s="111"/>
      <c r="D19" s="111"/>
      <c r="E19" s="111"/>
      <c r="F19" s="111"/>
      <c r="G19" s="111"/>
      <c r="H19" s="111"/>
      <c r="I19" s="111"/>
      <c r="J19" s="111"/>
      <c r="K19" s="111"/>
      <c r="L19" s="111"/>
      <c r="M19" s="111"/>
      <c r="N19" s="111"/>
      <c r="O19" s="111"/>
    </row>
    <row r="20" spans="1:15" x14ac:dyDescent="0.3">
      <c r="A20" s="211" t="s">
        <v>150</v>
      </c>
      <c r="B20" s="212"/>
      <c r="C20" s="212"/>
      <c r="D20" s="212"/>
      <c r="E20" s="212"/>
      <c r="F20" s="212"/>
      <c r="G20" s="212"/>
      <c r="H20" s="212"/>
      <c r="I20" s="212"/>
      <c r="J20" s="212"/>
      <c r="K20" s="212"/>
      <c r="L20" s="212"/>
      <c r="M20" s="212"/>
      <c r="N20" s="212"/>
      <c r="O20" s="212"/>
    </row>
    <row r="21" spans="1:15" ht="47.1" customHeight="1" x14ac:dyDescent="0.3">
      <c r="A21" s="252" t="s">
        <v>329</v>
      </c>
      <c r="B21" s="252"/>
      <c r="C21" s="252"/>
      <c r="D21" s="252"/>
      <c r="E21" s="252"/>
      <c r="F21" s="252"/>
      <c r="G21" s="252"/>
      <c r="H21" s="252"/>
      <c r="I21" s="252"/>
      <c r="J21" s="252"/>
      <c r="K21" s="252"/>
      <c r="L21" s="252"/>
      <c r="M21" s="252"/>
      <c r="N21" s="252"/>
      <c r="O21" s="252"/>
    </row>
    <row r="22" spans="1:15" ht="33.75" customHeight="1" x14ac:dyDescent="0.3">
      <c r="A22" s="252" t="s">
        <v>271</v>
      </c>
      <c r="B22" s="252"/>
      <c r="C22" s="252"/>
      <c r="D22" s="252"/>
      <c r="E22" s="252"/>
      <c r="F22" s="252"/>
      <c r="G22" s="252"/>
      <c r="H22" s="252"/>
      <c r="I22" s="252"/>
      <c r="J22" s="252"/>
      <c r="K22" s="252"/>
      <c r="L22" s="252"/>
      <c r="M22" s="252"/>
      <c r="N22" s="252"/>
      <c r="O22" s="252"/>
    </row>
    <row r="23" spans="1:15" ht="20.25" customHeight="1" x14ac:dyDescent="0.3">
      <c r="A23" s="254" t="s">
        <v>153</v>
      </c>
      <c r="B23" s="254"/>
      <c r="C23" s="254"/>
      <c r="D23" s="254"/>
      <c r="E23" s="254"/>
      <c r="F23" s="254"/>
      <c r="G23" s="254"/>
      <c r="H23" s="254"/>
      <c r="I23" s="254"/>
      <c r="J23" s="254"/>
      <c r="K23" s="254"/>
      <c r="L23" s="254"/>
      <c r="M23" s="254"/>
      <c r="N23" s="254"/>
      <c r="O23" s="254"/>
    </row>
    <row r="24" spans="1:15" ht="8.25" customHeight="1" x14ac:dyDescent="0.3">
      <c r="A24" s="111"/>
      <c r="B24" s="111"/>
      <c r="C24" s="111"/>
      <c r="D24" s="111"/>
      <c r="E24" s="111"/>
      <c r="F24" s="111"/>
      <c r="G24" s="111"/>
      <c r="H24" s="111"/>
      <c r="I24" s="111"/>
      <c r="J24" s="111"/>
      <c r="K24" s="111"/>
      <c r="L24" s="111"/>
      <c r="M24" s="111"/>
      <c r="N24" s="111"/>
      <c r="O24" s="111"/>
    </row>
    <row r="25" spans="1:15" x14ac:dyDescent="0.3">
      <c r="A25" s="213" t="s">
        <v>151</v>
      </c>
      <c r="B25" s="212"/>
      <c r="C25" s="212"/>
      <c r="D25" s="212"/>
      <c r="E25" s="212"/>
      <c r="F25" s="212"/>
      <c r="G25" s="212"/>
      <c r="H25" s="212"/>
      <c r="I25" s="212"/>
      <c r="J25" s="212"/>
      <c r="K25" s="212"/>
      <c r="L25" s="212"/>
      <c r="M25" s="212"/>
      <c r="N25" s="212"/>
      <c r="O25" s="212"/>
    </row>
    <row r="26" spans="1:15" s="166" customFormat="1" ht="85.5" customHeight="1" x14ac:dyDescent="0.25">
      <c r="A26" s="253" t="s">
        <v>286</v>
      </c>
      <c r="B26" s="253"/>
      <c r="C26" s="253"/>
      <c r="D26" s="253"/>
      <c r="E26" s="253"/>
      <c r="F26" s="253"/>
      <c r="G26" s="253"/>
      <c r="H26" s="253"/>
      <c r="I26" s="253"/>
      <c r="J26" s="253"/>
      <c r="K26" s="253"/>
      <c r="L26" s="253"/>
      <c r="M26" s="253"/>
      <c r="N26" s="253"/>
      <c r="O26" s="253"/>
    </row>
    <row r="27" spans="1:15" s="166" customFormat="1" ht="32.450000000000003" customHeight="1" x14ac:dyDescent="0.25">
      <c r="A27" s="252" t="s">
        <v>330</v>
      </c>
      <c r="B27" s="252"/>
      <c r="C27" s="252"/>
      <c r="D27" s="252"/>
      <c r="E27" s="252"/>
      <c r="F27" s="252"/>
      <c r="G27" s="252"/>
      <c r="H27" s="252"/>
      <c r="I27" s="252"/>
      <c r="J27" s="252"/>
      <c r="K27" s="252"/>
      <c r="L27" s="252"/>
      <c r="M27" s="252"/>
      <c r="N27" s="252"/>
      <c r="O27" s="252"/>
    </row>
    <row r="28" spans="1:15" x14ac:dyDescent="0.3">
      <c r="A28" s="175" t="s">
        <v>171</v>
      </c>
      <c r="B28" s="111"/>
      <c r="C28" s="111"/>
      <c r="D28" s="111"/>
      <c r="E28" s="111"/>
      <c r="F28" s="111"/>
      <c r="G28" s="111"/>
      <c r="H28" s="111"/>
      <c r="I28" s="111"/>
      <c r="J28" s="111"/>
      <c r="K28" s="111"/>
      <c r="L28" s="111"/>
      <c r="M28" s="111"/>
      <c r="N28" s="111"/>
      <c r="O28" s="111"/>
    </row>
    <row r="29" spans="1:15" x14ac:dyDescent="0.3">
      <c r="A29" s="175" t="s">
        <v>253</v>
      </c>
      <c r="B29" s="111"/>
      <c r="C29" s="111"/>
      <c r="D29" s="111"/>
      <c r="E29" s="111"/>
      <c r="F29" s="111"/>
      <c r="G29" s="111"/>
      <c r="H29" s="111"/>
      <c r="I29" s="111"/>
      <c r="J29" s="111"/>
      <c r="K29" s="111"/>
      <c r="L29" s="111"/>
      <c r="M29" s="111"/>
      <c r="N29" s="111"/>
      <c r="O29" s="111"/>
    </row>
    <row r="30" spans="1:15" x14ac:dyDescent="0.3">
      <c r="A30" s="175" t="s">
        <v>179</v>
      </c>
      <c r="B30" s="111"/>
      <c r="C30" s="111"/>
      <c r="D30" s="111"/>
      <c r="E30" s="111"/>
      <c r="F30" s="111"/>
      <c r="G30" s="111"/>
      <c r="H30" s="111"/>
      <c r="I30" s="111"/>
      <c r="J30" s="111"/>
      <c r="K30" s="111"/>
      <c r="L30" s="111"/>
      <c r="M30" s="111"/>
      <c r="N30" s="111"/>
      <c r="O30" s="111"/>
    </row>
    <row r="31" spans="1:15" x14ac:dyDescent="0.3">
      <c r="A31" s="175" t="s">
        <v>172</v>
      </c>
      <c r="B31" s="111"/>
      <c r="C31" s="111"/>
      <c r="D31" s="111"/>
      <c r="E31" s="111"/>
      <c r="F31" s="111"/>
      <c r="G31" s="111"/>
      <c r="H31" s="111"/>
      <c r="I31" s="111"/>
      <c r="J31" s="111"/>
      <c r="K31" s="111"/>
      <c r="L31" s="111"/>
      <c r="M31" s="111"/>
      <c r="N31" s="111"/>
      <c r="O31" s="111"/>
    </row>
    <row r="32" spans="1:15" x14ac:dyDescent="0.3">
      <c r="A32" s="175" t="s">
        <v>173</v>
      </c>
      <c r="B32" s="111"/>
      <c r="C32" s="111"/>
      <c r="D32" s="111"/>
      <c r="E32" s="111"/>
      <c r="F32" s="111"/>
      <c r="G32" s="111"/>
      <c r="H32" s="111"/>
      <c r="I32" s="111"/>
      <c r="J32" s="111"/>
      <c r="K32" s="111"/>
      <c r="L32" s="111"/>
      <c r="M32" s="111"/>
      <c r="N32" s="111"/>
      <c r="O32" s="111"/>
    </row>
    <row r="33" spans="1:15" ht="6.75" customHeight="1" x14ac:dyDescent="0.3">
      <c r="A33" s="175"/>
      <c r="B33" s="111"/>
      <c r="C33" s="111"/>
      <c r="D33" s="111"/>
      <c r="E33" s="111"/>
      <c r="F33" s="111"/>
      <c r="G33" s="111"/>
      <c r="H33" s="111"/>
      <c r="I33" s="111"/>
      <c r="J33" s="111"/>
      <c r="K33" s="111"/>
      <c r="L33" s="111"/>
      <c r="M33" s="111"/>
      <c r="N33" s="111"/>
      <c r="O33" s="111"/>
    </row>
    <row r="34" spans="1:15" ht="36" customHeight="1" x14ac:dyDescent="0.3">
      <c r="A34" s="252" t="s">
        <v>331</v>
      </c>
      <c r="B34" s="255"/>
      <c r="C34" s="255"/>
      <c r="D34" s="255"/>
      <c r="E34" s="255"/>
      <c r="F34" s="255"/>
      <c r="G34" s="255"/>
      <c r="H34" s="255"/>
      <c r="I34" s="255"/>
      <c r="J34" s="255"/>
      <c r="K34" s="255"/>
      <c r="L34" s="255"/>
      <c r="M34" s="255"/>
      <c r="N34" s="255"/>
      <c r="O34" s="255"/>
    </row>
    <row r="35" spans="1:15" ht="50.25" customHeight="1" x14ac:dyDescent="0.3">
      <c r="A35" s="252" t="s">
        <v>332</v>
      </c>
      <c r="B35" s="252"/>
      <c r="C35" s="252"/>
      <c r="D35" s="252"/>
      <c r="E35" s="252"/>
      <c r="F35" s="252"/>
      <c r="G35" s="252"/>
      <c r="H35" s="252"/>
      <c r="I35" s="252"/>
      <c r="J35" s="252"/>
      <c r="K35" s="252"/>
      <c r="L35" s="252"/>
      <c r="M35" s="252"/>
      <c r="N35" s="252"/>
      <c r="O35" s="252"/>
    </row>
    <row r="36" spans="1:15" ht="6.75" customHeight="1" x14ac:dyDescent="0.3">
      <c r="A36" s="111"/>
      <c r="B36" s="111"/>
      <c r="C36" s="111"/>
      <c r="D36" s="111"/>
      <c r="E36" s="111"/>
      <c r="F36" s="111"/>
      <c r="G36" s="111"/>
      <c r="H36" s="111"/>
      <c r="I36" s="111"/>
      <c r="J36" s="111"/>
      <c r="K36" s="111"/>
      <c r="L36" s="111"/>
      <c r="M36" s="111"/>
      <c r="N36" s="111"/>
      <c r="O36" s="111"/>
    </row>
    <row r="37" spans="1:15" x14ac:dyDescent="0.3">
      <c r="A37" s="111" t="s">
        <v>159</v>
      </c>
      <c r="B37" s="111"/>
      <c r="C37" s="111"/>
      <c r="D37" s="111"/>
      <c r="E37" s="111"/>
      <c r="F37" s="111"/>
      <c r="G37" s="111"/>
      <c r="H37" s="111"/>
      <c r="I37" s="111"/>
      <c r="J37" s="111"/>
      <c r="K37" s="111"/>
      <c r="L37" s="111"/>
      <c r="M37" s="111"/>
      <c r="N37" s="111"/>
      <c r="O37" s="111"/>
    </row>
    <row r="38" spans="1:15" ht="15" customHeight="1" x14ac:dyDescent="0.3">
      <c r="A38" s="216" t="s">
        <v>121</v>
      </c>
      <c r="B38" s="111" t="s">
        <v>157</v>
      </c>
      <c r="C38" s="111"/>
      <c r="D38" s="111"/>
      <c r="E38" s="111"/>
      <c r="F38" s="111"/>
      <c r="G38" s="111"/>
      <c r="H38" s="111"/>
      <c r="I38" s="111"/>
      <c r="J38" s="111"/>
      <c r="K38" s="111"/>
      <c r="L38" s="111"/>
      <c r="M38" s="111"/>
      <c r="N38" s="111"/>
      <c r="O38" s="111"/>
    </row>
    <row r="39" spans="1:15" ht="6" customHeight="1" x14ac:dyDescent="0.3">
      <c r="A39" s="217"/>
      <c r="B39" s="176"/>
      <c r="C39" s="176"/>
      <c r="D39" s="176"/>
      <c r="E39" s="176"/>
      <c r="F39" s="176"/>
      <c r="G39" s="176"/>
      <c r="H39" s="176"/>
      <c r="I39" s="176"/>
      <c r="J39" s="176"/>
      <c r="K39" s="176"/>
      <c r="L39" s="176"/>
      <c r="M39" s="176"/>
      <c r="N39" s="176"/>
      <c r="O39" s="176"/>
    </row>
    <row r="40" spans="1:15" ht="15" customHeight="1" x14ac:dyDescent="0.3">
      <c r="A40" s="216" t="s">
        <v>154</v>
      </c>
      <c r="B40" s="253" t="s">
        <v>232</v>
      </c>
      <c r="C40" s="253"/>
      <c r="D40" s="253"/>
      <c r="E40" s="253"/>
      <c r="F40" s="253"/>
      <c r="G40" s="253"/>
      <c r="H40" s="253"/>
      <c r="I40" s="253"/>
      <c r="J40" s="253"/>
      <c r="K40" s="253"/>
      <c r="L40" s="253"/>
      <c r="M40" s="253"/>
      <c r="N40" s="253"/>
      <c r="O40" s="253"/>
    </row>
    <row r="41" spans="1:15" ht="15" customHeight="1" x14ac:dyDescent="0.3">
      <c r="A41" s="216"/>
      <c r="B41" s="111" t="s">
        <v>233</v>
      </c>
      <c r="C41" s="111"/>
      <c r="D41" s="111"/>
      <c r="E41" s="111"/>
      <c r="F41" s="111"/>
      <c r="G41" s="111"/>
      <c r="H41" s="111"/>
      <c r="I41" s="111"/>
      <c r="J41" s="111"/>
      <c r="K41" s="111"/>
      <c r="L41" s="111"/>
      <c r="M41" s="111"/>
      <c r="N41" s="111"/>
      <c r="O41" s="111"/>
    </row>
    <row r="42" spans="1:15" ht="6" customHeight="1" x14ac:dyDescent="0.3">
      <c r="A42" s="217"/>
      <c r="B42" s="176"/>
      <c r="C42" s="176"/>
      <c r="D42" s="176"/>
      <c r="E42" s="176"/>
      <c r="F42" s="176"/>
      <c r="G42" s="176"/>
      <c r="H42" s="176"/>
      <c r="I42" s="176"/>
      <c r="J42" s="176"/>
      <c r="K42" s="176"/>
      <c r="L42" s="176"/>
      <c r="M42" s="176"/>
      <c r="N42" s="176"/>
      <c r="O42" s="176"/>
    </row>
    <row r="43" spans="1:15" x14ac:dyDescent="0.3">
      <c r="A43" s="216" t="s">
        <v>156</v>
      </c>
      <c r="B43" s="111" t="s">
        <v>158</v>
      </c>
      <c r="C43" s="111"/>
      <c r="D43" s="111"/>
      <c r="E43" s="111"/>
      <c r="F43" s="111"/>
      <c r="G43" s="111"/>
      <c r="H43" s="111"/>
      <c r="I43" s="111"/>
      <c r="J43" s="111"/>
      <c r="K43" s="111"/>
      <c r="L43" s="111"/>
      <c r="M43" s="111"/>
      <c r="N43" s="111"/>
      <c r="O43" s="111"/>
    </row>
    <row r="44" spans="1:15" x14ac:dyDescent="0.3">
      <c r="A44" s="216"/>
      <c r="B44" s="111" t="s">
        <v>233</v>
      </c>
      <c r="C44" s="111"/>
      <c r="D44" s="111"/>
      <c r="E44" s="111"/>
      <c r="F44" s="111"/>
      <c r="G44" s="111"/>
      <c r="H44" s="111"/>
      <c r="I44" s="111"/>
      <c r="J44" s="111"/>
      <c r="K44" s="111"/>
      <c r="L44" s="111"/>
      <c r="M44" s="111"/>
      <c r="N44" s="111"/>
      <c r="O44" s="111"/>
    </row>
    <row r="45" spans="1:15" ht="6" customHeight="1" x14ac:dyDescent="0.3">
      <c r="A45" s="217"/>
      <c r="B45" s="176"/>
      <c r="C45" s="176"/>
      <c r="D45" s="176"/>
      <c r="E45" s="176"/>
      <c r="F45" s="176"/>
      <c r="G45" s="176"/>
      <c r="H45" s="176"/>
      <c r="I45" s="176"/>
      <c r="J45" s="176"/>
      <c r="K45" s="176"/>
      <c r="L45" s="176"/>
      <c r="M45" s="176"/>
      <c r="N45" s="176"/>
      <c r="O45" s="176"/>
    </row>
    <row r="46" spans="1:15" x14ac:dyDescent="0.3">
      <c r="A46" s="216" t="s">
        <v>155</v>
      </c>
      <c r="B46" s="111" t="s">
        <v>160</v>
      </c>
      <c r="C46" s="111"/>
      <c r="D46" s="111"/>
      <c r="E46" s="111"/>
      <c r="F46" s="111"/>
      <c r="G46" s="111"/>
      <c r="H46" s="111"/>
      <c r="I46" s="111"/>
      <c r="J46" s="111"/>
      <c r="K46" s="111"/>
      <c r="L46" s="111"/>
      <c r="M46" s="111"/>
      <c r="N46" s="111"/>
      <c r="O46" s="111"/>
    </row>
    <row r="47" spans="1:15" ht="10.5" customHeight="1" x14ac:dyDescent="0.3">
      <c r="A47" s="218"/>
      <c r="B47" s="111"/>
      <c r="C47" s="111"/>
      <c r="D47" s="111"/>
      <c r="E47" s="111"/>
      <c r="F47" s="111"/>
      <c r="G47" s="111"/>
      <c r="H47" s="111"/>
      <c r="I47" s="111"/>
      <c r="J47" s="111"/>
      <c r="K47" s="111"/>
      <c r="L47" s="111"/>
      <c r="M47" s="111"/>
      <c r="N47" s="111"/>
      <c r="O47" s="111"/>
    </row>
    <row r="48" spans="1:15" ht="17.25" customHeight="1" x14ac:dyDescent="0.3">
      <c r="A48" s="214" t="s">
        <v>152</v>
      </c>
      <c r="B48" s="212"/>
      <c r="C48" s="212"/>
      <c r="D48" s="212"/>
      <c r="E48" s="212"/>
      <c r="F48" s="212"/>
      <c r="G48" s="212"/>
      <c r="H48" s="212"/>
      <c r="I48" s="212"/>
      <c r="J48" s="212"/>
      <c r="K48" s="212"/>
      <c r="L48" s="212"/>
      <c r="M48" s="212"/>
      <c r="N48" s="212"/>
      <c r="O48" s="212"/>
    </row>
    <row r="49" spans="1:15" ht="53.1" customHeight="1" x14ac:dyDescent="0.3">
      <c r="A49" s="252" t="s">
        <v>272</v>
      </c>
      <c r="B49" s="252"/>
      <c r="C49" s="252"/>
      <c r="D49" s="252"/>
      <c r="E49" s="252"/>
      <c r="F49" s="252"/>
      <c r="G49" s="252"/>
      <c r="H49" s="252"/>
      <c r="I49" s="252"/>
      <c r="J49" s="252"/>
      <c r="K49" s="252"/>
      <c r="L49" s="252"/>
      <c r="M49" s="252"/>
      <c r="N49" s="252"/>
      <c r="O49" s="252"/>
    </row>
    <row r="50" spans="1:15" x14ac:dyDescent="0.3">
      <c r="A50" s="111" t="s">
        <v>276</v>
      </c>
      <c r="B50" s="111"/>
      <c r="C50" s="111"/>
      <c r="D50" s="111"/>
      <c r="E50" s="111"/>
      <c r="F50" s="111"/>
      <c r="G50" s="111"/>
      <c r="H50" s="111"/>
      <c r="I50" s="111"/>
      <c r="J50" s="111"/>
      <c r="K50" s="111"/>
      <c r="L50" s="111"/>
      <c r="M50" s="111"/>
      <c r="N50" s="111"/>
      <c r="O50" s="111"/>
    </row>
    <row r="51" spans="1:15" x14ac:dyDescent="0.3">
      <c r="A51" s="177" t="s">
        <v>254</v>
      </c>
      <c r="B51" s="178"/>
      <c r="C51" s="178"/>
      <c r="D51" s="178"/>
      <c r="E51" s="178"/>
      <c r="F51" s="178"/>
      <c r="G51" s="178"/>
      <c r="H51" s="178"/>
      <c r="I51" s="178"/>
      <c r="J51" s="178"/>
      <c r="K51" s="178"/>
      <c r="L51" s="178"/>
      <c r="M51" s="178"/>
      <c r="N51" s="178"/>
      <c r="O51" s="178"/>
    </row>
    <row r="52" spans="1:15" ht="51" customHeight="1" x14ac:dyDescent="0.3">
      <c r="A52" s="250" t="s">
        <v>174</v>
      </c>
      <c r="B52" s="251"/>
      <c r="C52" s="251"/>
      <c r="D52" s="251"/>
      <c r="E52" s="251"/>
      <c r="F52" s="251"/>
      <c r="G52" s="251"/>
      <c r="H52" s="251"/>
      <c r="I52" s="251"/>
      <c r="J52" s="251"/>
      <c r="K52" s="251"/>
      <c r="L52" s="251"/>
      <c r="M52" s="251"/>
      <c r="N52" s="251"/>
      <c r="O52" s="251"/>
    </row>
    <row r="53" spans="1:15" x14ac:dyDescent="0.3">
      <c r="A53" s="177" t="s">
        <v>175</v>
      </c>
      <c r="B53" s="178"/>
      <c r="C53" s="178"/>
      <c r="D53" s="178"/>
      <c r="E53" s="178"/>
      <c r="F53" s="178"/>
      <c r="G53" s="178"/>
      <c r="H53" s="178"/>
      <c r="I53" s="178"/>
      <c r="J53" s="178"/>
      <c r="K53" s="178"/>
      <c r="L53" s="178"/>
      <c r="M53" s="178"/>
      <c r="N53" s="178"/>
      <c r="O53" s="178"/>
    </row>
    <row r="54" spans="1:15" ht="30.75" customHeight="1" x14ac:dyDescent="0.3">
      <c r="A54" s="250" t="s">
        <v>243</v>
      </c>
      <c r="B54" s="251"/>
      <c r="C54" s="251"/>
      <c r="D54" s="251"/>
      <c r="E54" s="251"/>
      <c r="F54" s="251"/>
      <c r="G54" s="251"/>
      <c r="H54" s="251"/>
      <c r="I54" s="251"/>
      <c r="J54" s="251"/>
      <c r="K54" s="251"/>
      <c r="L54" s="251"/>
      <c r="M54" s="251"/>
      <c r="N54" s="251"/>
      <c r="O54" s="251"/>
    </row>
    <row r="55" spans="1:15" ht="13.5" customHeight="1" x14ac:dyDescent="0.3">
      <c r="A55" s="177" t="s">
        <v>176</v>
      </c>
      <c r="B55" s="178"/>
      <c r="C55" s="178"/>
      <c r="D55" s="178"/>
      <c r="E55" s="178"/>
      <c r="F55" s="178"/>
      <c r="G55" s="178"/>
      <c r="H55" s="178"/>
      <c r="I55" s="178"/>
      <c r="J55" s="178"/>
      <c r="K55" s="178"/>
      <c r="L55" s="178"/>
      <c r="M55" s="178"/>
      <c r="N55" s="178"/>
      <c r="O55" s="178"/>
    </row>
    <row r="56" spans="1:15" ht="17.100000000000001" customHeight="1" x14ac:dyDescent="0.3">
      <c r="A56" s="177" t="s">
        <v>177</v>
      </c>
      <c r="B56" s="111"/>
      <c r="C56" s="111"/>
      <c r="D56" s="111"/>
      <c r="E56" s="111"/>
      <c r="F56" s="111"/>
      <c r="G56" s="111"/>
      <c r="H56" s="111"/>
      <c r="I56" s="111"/>
      <c r="J56" s="111"/>
      <c r="K56" s="111"/>
      <c r="L56" s="111"/>
      <c r="M56" s="111"/>
      <c r="N56" s="111"/>
      <c r="O56" s="111"/>
    </row>
    <row r="57" spans="1:15" ht="9" customHeight="1" x14ac:dyDescent="0.3">
      <c r="A57" s="177"/>
      <c r="B57" s="111"/>
      <c r="C57" s="111"/>
      <c r="D57" s="111"/>
      <c r="E57" s="111"/>
      <c r="F57" s="111"/>
      <c r="G57" s="111"/>
      <c r="H57" s="111"/>
      <c r="I57" s="111"/>
      <c r="J57" s="111"/>
      <c r="K57" s="111"/>
      <c r="L57" s="111"/>
      <c r="M57" s="111"/>
      <c r="N57" s="111"/>
      <c r="O57" s="111"/>
    </row>
    <row r="58" spans="1:15" ht="6.75" customHeight="1" x14ac:dyDescent="0.3">
      <c r="A58" s="208"/>
      <c r="B58" s="208"/>
      <c r="C58" s="208"/>
      <c r="D58" s="208"/>
      <c r="E58" s="208"/>
      <c r="F58" s="208"/>
      <c r="G58" s="208"/>
      <c r="H58" s="208"/>
      <c r="I58" s="208"/>
      <c r="J58" s="208"/>
      <c r="K58" s="208"/>
      <c r="L58" s="208"/>
      <c r="M58" s="208"/>
      <c r="N58" s="208"/>
      <c r="O58" s="208"/>
    </row>
    <row r="59" spans="1:15" ht="18.75" x14ac:dyDescent="0.3">
      <c r="A59" s="215" t="s">
        <v>274</v>
      </c>
      <c r="B59" s="210"/>
      <c r="C59" s="210"/>
      <c r="D59" s="210"/>
      <c r="E59" s="210"/>
      <c r="F59" s="210"/>
      <c r="G59" s="210"/>
      <c r="H59" s="210"/>
      <c r="I59" s="210"/>
      <c r="J59" s="210"/>
      <c r="K59" s="210"/>
      <c r="L59" s="210"/>
      <c r="M59" s="210"/>
      <c r="N59" s="210"/>
      <c r="O59" s="210"/>
    </row>
    <row r="60" spans="1:15" x14ac:dyDescent="0.3">
      <c r="A60" s="111" t="s">
        <v>275</v>
      </c>
      <c r="B60" s="111"/>
      <c r="C60" s="111"/>
      <c r="D60" s="111"/>
      <c r="E60" s="111"/>
      <c r="F60" s="111"/>
      <c r="G60" s="111"/>
      <c r="H60" s="111"/>
      <c r="I60" s="111"/>
      <c r="J60" s="111"/>
      <c r="K60" s="111"/>
      <c r="L60" s="111"/>
      <c r="M60" s="111"/>
      <c r="N60" s="111"/>
      <c r="O60" s="111"/>
    </row>
    <row r="61" spans="1:15" ht="8.25" customHeight="1" x14ac:dyDescent="0.3">
      <c r="A61" s="111"/>
      <c r="B61" s="111"/>
      <c r="C61" s="111"/>
      <c r="D61" s="111"/>
      <c r="E61" s="111"/>
      <c r="F61" s="111"/>
      <c r="G61" s="111"/>
      <c r="H61" s="111"/>
      <c r="I61" s="111"/>
      <c r="J61" s="111"/>
      <c r="K61" s="111"/>
      <c r="L61" s="111"/>
      <c r="M61" s="111"/>
      <c r="N61" s="111"/>
      <c r="O61" s="111"/>
    </row>
    <row r="62" spans="1:15" x14ac:dyDescent="0.3">
      <c r="A62" s="179" t="s">
        <v>165</v>
      </c>
      <c r="B62" s="111"/>
      <c r="C62" s="111"/>
      <c r="D62" s="111"/>
      <c r="E62" s="111"/>
      <c r="F62" s="111"/>
      <c r="G62" s="111"/>
      <c r="H62" s="111"/>
      <c r="I62" s="111"/>
      <c r="J62" s="111"/>
      <c r="K62" s="111"/>
      <c r="L62" s="111"/>
      <c r="M62" s="111"/>
      <c r="N62" s="111"/>
      <c r="O62" s="111"/>
    </row>
    <row r="63" spans="1:15" ht="32.25" customHeight="1" x14ac:dyDescent="0.3">
      <c r="A63" s="247" t="s">
        <v>273</v>
      </c>
      <c r="B63" s="247"/>
      <c r="C63" s="247"/>
      <c r="D63" s="247"/>
      <c r="E63" s="247"/>
      <c r="F63" s="247"/>
      <c r="G63" s="247"/>
      <c r="H63" s="247"/>
      <c r="I63" s="247"/>
      <c r="J63" s="247"/>
      <c r="K63" s="247"/>
      <c r="L63" s="247"/>
      <c r="M63" s="247"/>
      <c r="N63" s="247"/>
      <c r="O63" s="247"/>
    </row>
    <row r="64" spans="1:15" ht="9" customHeight="1" x14ac:dyDescent="0.3">
      <c r="A64" s="176"/>
      <c r="B64" s="176"/>
      <c r="C64" s="176"/>
      <c r="D64" s="176"/>
      <c r="E64" s="176"/>
      <c r="F64" s="176"/>
      <c r="G64" s="176"/>
      <c r="H64" s="176"/>
      <c r="I64" s="176"/>
      <c r="J64" s="176"/>
      <c r="K64" s="176"/>
      <c r="L64" s="176"/>
      <c r="M64" s="176"/>
      <c r="N64" s="176"/>
      <c r="O64" s="176"/>
    </row>
    <row r="65" spans="1:15" x14ac:dyDescent="0.3">
      <c r="A65" s="179" t="s">
        <v>166</v>
      </c>
      <c r="B65" s="111"/>
      <c r="C65" s="111"/>
      <c r="D65" s="111"/>
      <c r="E65" s="111"/>
      <c r="F65" s="111"/>
      <c r="G65" s="111"/>
      <c r="H65" s="111"/>
      <c r="I65" s="111"/>
      <c r="J65" s="111"/>
      <c r="K65" s="111"/>
      <c r="L65" s="111"/>
      <c r="M65" s="111"/>
      <c r="N65" s="111"/>
      <c r="O65" s="111"/>
    </row>
    <row r="66" spans="1:15" x14ac:dyDescent="0.3">
      <c r="A66" s="180" t="s">
        <v>164</v>
      </c>
      <c r="B66" s="111"/>
      <c r="C66" s="111"/>
      <c r="D66" s="111"/>
      <c r="E66" s="111"/>
      <c r="F66" s="111"/>
      <c r="G66" s="111"/>
      <c r="H66" s="111"/>
      <c r="I66" s="111"/>
      <c r="J66" s="111"/>
      <c r="K66" s="111"/>
      <c r="L66" s="111"/>
      <c r="M66" s="111"/>
      <c r="N66" s="111"/>
      <c r="O66" s="111"/>
    </row>
    <row r="67" spans="1:15" x14ac:dyDescent="0.3">
      <c r="A67" s="180" t="s">
        <v>244</v>
      </c>
      <c r="B67" s="111"/>
      <c r="C67" s="111"/>
      <c r="D67" s="111"/>
      <c r="E67" s="111"/>
      <c r="F67" s="111"/>
      <c r="G67" s="111"/>
      <c r="H67" s="111"/>
      <c r="I67" s="111"/>
      <c r="J67" s="111"/>
      <c r="K67" s="111"/>
      <c r="L67" s="111"/>
      <c r="M67" s="111"/>
      <c r="N67" s="111"/>
      <c r="O67" s="111"/>
    </row>
    <row r="68" spans="1:15" ht="9" customHeight="1" x14ac:dyDescent="0.3">
      <c r="A68" s="176"/>
      <c r="B68" s="176"/>
      <c r="C68" s="176"/>
      <c r="D68" s="176"/>
      <c r="E68" s="176"/>
      <c r="F68" s="176"/>
      <c r="G68" s="176"/>
      <c r="H68" s="176"/>
      <c r="I68" s="176"/>
      <c r="J68" s="176"/>
      <c r="K68" s="176"/>
      <c r="L68" s="176"/>
      <c r="M68" s="176"/>
      <c r="N68" s="176"/>
      <c r="O68" s="176"/>
    </row>
    <row r="69" spans="1:15" x14ac:dyDescent="0.3">
      <c r="A69" s="249" t="s">
        <v>258</v>
      </c>
      <c r="B69" s="249"/>
      <c r="C69" s="249"/>
      <c r="D69" s="249"/>
      <c r="E69" s="249"/>
      <c r="F69" s="249"/>
      <c r="G69" s="249"/>
      <c r="H69" s="249"/>
      <c r="I69" s="249"/>
      <c r="J69" s="249"/>
      <c r="K69" s="249"/>
      <c r="L69" s="249"/>
      <c r="M69" s="249"/>
      <c r="N69" s="249"/>
      <c r="O69" s="249"/>
    </row>
    <row r="70" spans="1:15" ht="35.25" customHeight="1" x14ac:dyDescent="0.3">
      <c r="A70" s="247" t="s">
        <v>259</v>
      </c>
      <c r="B70" s="247"/>
      <c r="C70" s="247"/>
      <c r="D70" s="247"/>
      <c r="E70" s="247"/>
      <c r="F70" s="247"/>
      <c r="G70" s="247"/>
      <c r="H70" s="247"/>
      <c r="I70" s="247"/>
      <c r="J70" s="247"/>
      <c r="K70" s="247"/>
      <c r="L70" s="247"/>
      <c r="M70" s="247"/>
      <c r="N70" s="247"/>
      <c r="O70" s="247"/>
    </row>
    <row r="71" spans="1:15" x14ac:dyDescent="0.3">
      <c r="A71" s="180" t="s">
        <v>260</v>
      </c>
      <c r="B71" s="111"/>
      <c r="C71" s="111"/>
      <c r="D71" s="111"/>
      <c r="E71" s="111"/>
      <c r="F71" s="111"/>
      <c r="G71" s="111"/>
      <c r="H71" s="111"/>
      <c r="I71" s="111"/>
      <c r="J71" s="111"/>
      <c r="K71" s="111"/>
      <c r="L71" s="111"/>
      <c r="M71" s="111"/>
      <c r="N71" s="111"/>
      <c r="O71" s="111"/>
    </row>
    <row r="72" spans="1:15" ht="9" customHeight="1" x14ac:dyDescent="0.3">
      <c r="A72" s="176"/>
      <c r="B72" s="176"/>
      <c r="C72" s="176"/>
      <c r="D72" s="176"/>
      <c r="E72" s="176"/>
      <c r="F72" s="176"/>
      <c r="G72" s="176"/>
      <c r="H72" s="176"/>
      <c r="I72" s="176"/>
      <c r="J72" s="176"/>
      <c r="K72" s="176"/>
      <c r="L72" s="176"/>
      <c r="M72" s="176"/>
      <c r="N72" s="176"/>
      <c r="O72" s="176"/>
    </row>
    <row r="73" spans="1:15" x14ac:dyDescent="0.3">
      <c r="A73" s="179" t="s">
        <v>261</v>
      </c>
      <c r="B73" s="111"/>
      <c r="C73" s="111"/>
      <c r="D73" s="111"/>
      <c r="E73" s="111"/>
      <c r="F73" s="111"/>
      <c r="G73" s="111"/>
      <c r="H73" s="111"/>
      <c r="I73" s="111"/>
      <c r="J73" s="111"/>
      <c r="K73" s="111"/>
      <c r="L73" s="111"/>
      <c r="M73" s="111"/>
      <c r="N73" s="111"/>
      <c r="O73" s="111"/>
    </row>
    <row r="74" spans="1:15" x14ac:dyDescent="0.3">
      <c r="A74" s="180" t="s">
        <v>262</v>
      </c>
      <c r="B74" s="111"/>
      <c r="C74" s="111"/>
      <c r="D74" s="111"/>
      <c r="E74" s="111"/>
      <c r="F74" s="111"/>
      <c r="G74" s="111"/>
      <c r="H74" s="111"/>
      <c r="I74" s="111"/>
      <c r="J74" s="111"/>
      <c r="K74" s="111"/>
      <c r="L74" s="111"/>
      <c r="M74" s="111"/>
      <c r="N74" s="111"/>
      <c r="O74" s="111"/>
    </row>
    <row r="75" spans="1:15" x14ac:dyDescent="0.3">
      <c r="A75" s="180" t="s">
        <v>263</v>
      </c>
      <c r="B75" s="111"/>
      <c r="C75" s="111"/>
      <c r="D75" s="111"/>
      <c r="E75" s="111"/>
      <c r="F75" s="111"/>
      <c r="G75" s="111"/>
      <c r="H75" s="111"/>
      <c r="I75" s="111"/>
      <c r="J75" s="111"/>
      <c r="K75" s="111"/>
      <c r="L75" s="111"/>
      <c r="M75" s="111"/>
      <c r="N75" s="111"/>
      <c r="O75" s="111"/>
    </row>
    <row r="76" spans="1:15" x14ac:dyDescent="0.3">
      <c r="A76" s="180" t="s">
        <v>284</v>
      </c>
      <c r="B76" s="111"/>
      <c r="C76" s="111"/>
      <c r="D76" s="111"/>
      <c r="E76" s="111"/>
      <c r="F76" s="111"/>
      <c r="G76" s="111"/>
      <c r="H76" s="111"/>
      <c r="I76" s="111"/>
      <c r="J76" s="111"/>
      <c r="K76" s="111"/>
      <c r="L76" s="111"/>
      <c r="M76" s="111"/>
      <c r="N76" s="111"/>
      <c r="O76" s="111"/>
    </row>
    <row r="77" spans="1:15" ht="9" customHeight="1" x14ac:dyDescent="0.3">
      <c r="A77" s="176"/>
      <c r="B77" s="176"/>
      <c r="C77" s="176"/>
      <c r="D77" s="176"/>
      <c r="E77" s="176"/>
      <c r="F77" s="176"/>
      <c r="G77" s="176"/>
      <c r="H77" s="176"/>
      <c r="I77" s="176"/>
      <c r="J77" s="176"/>
      <c r="K77" s="176"/>
      <c r="L77" s="176"/>
      <c r="M77" s="176"/>
      <c r="N77" s="176"/>
      <c r="O77" s="176"/>
    </row>
    <row r="78" spans="1:15" x14ac:dyDescent="0.3">
      <c r="A78" s="179" t="s">
        <v>255</v>
      </c>
      <c r="B78" s="111"/>
      <c r="C78" s="111"/>
      <c r="D78" s="111"/>
      <c r="E78" s="111"/>
      <c r="F78" s="111"/>
      <c r="G78" s="111"/>
      <c r="H78" s="111"/>
      <c r="I78" s="111"/>
      <c r="J78" s="111"/>
      <c r="K78" s="111"/>
      <c r="L78" s="111"/>
      <c r="M78" s="111"/>
      <c r="N78" s="111"/>
      <c r="O78" s="111"/>
    </row>
    <row r="79" spans="1:15" x14ac:dyDescent="0.3">
      <c r="A79" s="180" t="s">
        <v>245</v>
      </c>
      <c r="B79" s="111"/>
      <c r="C79" s="111"/>
      <c r="D79" s="111"/>
      <c r="E79" s="111"/>
      <c r="F79" s="111"/>
      <c r="G79" s="111"/>
      <c r="H79" s="111"/>
      <c r="I79" s="111"/>
      <c r="J79" s="111"/>
      <c r="K79" s="111"/>
      <c r="L79" s="111"/>
      <c r="M79" s="111"/>
      <c r="N79" s="111"/>
      <c r="O79" s="111"/>
    </row>
    <row r="80" spans="1:15" x14ac:dyDescent="0.3">
      <c r="A80" s="180" t="s">
        <v>180</v>
      </c>
      <c r="B80" s="111"/>
      <c r="C80" s="111"/>
      <c r="D80" s="111"/>
      <c r="E80" s="111"/>
      <c r="F80" s="111"/>
      <c r="G80" s="111"/>
      <c r="H80" s="111"/>
      <c r="I80" s="111"/>
      <c r="J80" s="111"/>
      <c r="K80" s="111"/>
      <c r="L80" s="111"/>
      <c r="M80" s="111"/>
      <c r="N80" s="111"/>
      <c r="O80" s="111"/>
    </row>
    <row r="81" spans="1:15" ht="9" customHeight="1" x14ac:dyDescent="0.3">
      <c r="A81" s="176"/>
      <c r="B81" s="176"/>
      <c r="C81" s="176"/>
      <c r="D81" s="176"/>
      <c r="E81" s="176"/>
      <c r="F81" s="176"/>
      <c r="G81" s="176"/>
      <c r="H81" s="176"/>
      <c r="I81" s="176"/>
      <c r="J81" s="176"/>
      <c r="K81" s="176"/>
      <c r="L81" s="176"/>
      <c r="M81" s="176"/>
      <c r="N81" s="176"/>
      <c r="O81" s="176"/>
    </row>
    <row r="82" spans="1:15" x14ac:dyDescent="0.3">
      <c r="A82" s="179" t="s">
        <v>256</v>
      </c>
      <c r="B82" s="111"/>
      <c r="C82" s="111"/>
      <c r="D82" s="111"/>
      <c r="E82" s="111"/>
      <c r="F82" s="111"/>
      <c r="G82" s="111"/>
      <c r="H82" s="111"/>
      <c r="I82" s="111"/>
      <c r="J82" s="111"/>
      <c r="K82" s="111"/>
      <c r="L82" s="111"/>
      <c r="M82" s="111"/>
      <c r="N82" s="111"/>
      <c r="O82" s="111"/>
    </row>
    <row r="83" spans="1:15" x14ac:dyDescent="0.3">
      <c r="A83" s="180" t="s">
        <v>181</v>
      </c>
      <c r="B83" s="111"/>
      <c r="C83" s="111"/>
      <c r="D83" s="111"/>
      <c r="E83" s="111"/>
      <c r="F83" s="111"/>
      <c r="G83" s="111"/>
      <c r="H83" s="111"/>
      <c r="I83" s="111"/>
      <c r="J83" s="111"/>
      <c r="K83" s="111"/>
      <c r="L83" s="111"/>
      <c r="M83" s="111"/>
      <c r="N83" s="111"/>
      <c r="O83" s="111"/>
    </row>
    <row r="84" spans="1:15" x14ac:dyDescent="0.3">
      <c r="A84" s="180" t="s">
        <v>167</v>
      </c>
      <c r="B84" s="111"/>
      <c r="C84" s="111"/>
      <c r="D84" s="111"/>
      <c r="E84" s="111"/>
      <c r="F84" s="111"/>
      <c r="G84" s="111"/>
      <c r="H84" s="111"/>
      <c r="I84" s="111"/>
      <c r="J84" s="111"/>
      <c r="K84" s="111"/>
      <c r="L84" s="111"/>
      <c r="M84" s="111"/>
      <c r="N84" s="111"/>
      <c r="O84" s="111"/>
    </row>
    <row r="85" spans="1:15" ht="9" customHeight="1" x14ac:dyDescent="0.3">
      <c r="A85" s="176"/>
      <c r="B85" s="176"/>
      <c r="C85" s="176"/>
      <c r="D85" s="176"/>
      <c r="E85" s="176"/>
      <c r="F85" s="176"/>
      <c r="G85" s="176"/>
      <c r="H85" s="176"/>
      <c r="I85" s="176"/>
      <c r="J85" s="176"/>
      <c r="K85" s="176"/>
      <c r="L85" s="176"/>
      <c r="M85" s="176"/>
      <c r="N85" s="176"/>
      <c r="O85" s="176"/>
    </row>
    <row r="86" spans="1:15" x14ac:dyDescent="0.3">
      <c r="A86" s="179" t="s">
        <v>257</v>
      </c>
      <c r="B86" s="111"/>
      <c r="C86" s="111"/>
      <c r="D86" s="111"/>
      <c r="E86" s="111"/>
      <c r="F86" s="111"/>
      <c r="G86" s="111"/>
      <c r="H86" s="111"/>
      <c r="I86" s="111"/>
      <c r="J86" s="111"/>
      <c r="K86" s="111"/>
      <c r="L86" s="111"/>
      <c r="M86" s="111"/>
      <c r="N86" s="111"/>
      <c r="O86" s="111"/>
    </row>
    <row r="87" spans="1:15" x14ac:dyDescent="0.3">
      <c r="A87" s="180" t="s">
        <v>168</v>
      </c>
      <c r="B87" s="111"/>
      <c r="C87" s="111"/>
      <c r="D87" s="111"/>
      <c r="E87" s="111"/>
      <c r="F87" s="111"/>
      <c r="G87" s="111"/>
      <c r="H87" s="111"/>
      <c r="I87" s="111"/>
      <c r="J87" s="111"/>
      <c r="K87" s="111"/>
      <c r="L87" s="111"/>
      <c r="M87" s="111"/>
      <c r="N87" s="111"/>
      <c r="O87" s="111"/>
    </row>
    <row r="88" spans="1:15" ht="9" customHeight="1" x14ac:dyDescent="0.3">
      <c r="A88" s="180"/>
      <c r="B88" s="111"/>
      <c r="C88" s="111"/>
      <c r="D88" s="111"/>
      <c r="E88" s="111"/>
      <c r="F88" s="111"/>
      <c r="G88" s="111"/>
      <c r="H88" s="111"/>
      <c r="I88" s="111"/>
      <c r="J88" s="111"/>
      <c r="K88" s="111"/>
      <c r="L88" s="111"/>
      <c r="M88" s="111"/>
      <c r="N88" s="111"/>
      <c r="O88" s="111"/>
    </row>
    <row r="89" spans="1:15" ht="7.5" customHeight="1" x14ac:dyDescent="0.3">
      <c r="A89" s="208"/>
      <c r="B89" s="208"/>
      <c r="C89" s="208"/>
      <c r="D89" s="208"/>
      <c r="E89" s="208"/>
      <c r="F89" s="208"/>
      <c r="G89" s="208"/>
      <c r="H89" s="208"/>
      <c r="I89" s="208"/>
      <c r="J89" s="208"/>
      <c r="K89" s="208"/>
      <c r="L89" s="208"/>
      <c r="M89" s="208"/>
      <c r="N89" s="208"/>
      <c r="O89" s="208"/>
    </row>
    <row r="90" spans="1:15" ht="18.75" x14ac:dyDescent="0.3">
      <c r="A90" s="215" t="s">
        <v>149</v>
      </c>
      <c r="B90" s="210"/>
      <c r="C90" s="210"/>
      <c r="D90" s="210"/>
      <c r="E90" s="210"/>
      <c r="F90" s="210"/>
      <c r="G90" s="210"/>
      <c r="H90" s="210"/>
      <c r="I90" s="210"/>
      <c r="J90" s="210"/>
      <c r="K90" s="210"/>
      <c r="L90" s="210"/>
      <c r="M90" s="210"/>
      <c r="N90" s="210"/>
      <c r="O90" s="210"/>
    </row>
    <row r="91" spans="1:15" x14ac:dyDescent="0.3">
      <c r="A91" s="111" t="s">
        <v>169</v>
      </c>
      <c r="B91" s="111"/>
      <c r="C91" s="111"/>
      <c r="D91" s="111"/>
      <c r="E91" s="111"/>
      <c r="F91" s="111"/>
      <c r="G91" s="111"/>
      <c r="H91" s="111"/>
      <c r="I91" s="111"/>
      <c r="J91" s="111"/>
      <c r="K91" s="111"/>
      <c r="L91" s="111"/>
      <c r="M91" s="111"/>
      <c r="N91" s="111"/>
      <c r="O91" s="111"/>
    </row>
    <row r="92" spans="1:15" ht="10.5" customHeight="1" x14ac:dyDescent="0.3">
      <c r="A92" s="111"/>
      <c r="B92" s="111"/>
      <c r="C92" s="111"/>
      <c r="D92" s="111"/>
      <c r="E92" s="111"/>
      <c r="F92" s="111"/>
      <c r="G92" s="111"/>
      <c r="H92" s="111"/>
      <c r="I92" s="111"/>
      <c r="J92" s="111"/>
      <c r="K92" s="111"/>
      <c r="L92" s="111"/>
      <c r="M92" s="111"/>
      <c r="N92" s="111"/>
      <c r="O92" s="111"/>
    </row>
  </sheetData>
  <sheetProtection sheet="1" objects="1" scenarios="1" selectLockedCells="1" selectUnlockedCells="1"/>
  <mergeCells count="24">
    <mergeCell ref="A22:O22"/>
    <mergeCell ref="A34:O34"/>
    <mergeCell ref="A8:O8"/>
    <mergeCell ref="A9:O9"/>
    <mergeCell ref="A10:O10"/>
    <mergeCell ref="A18:O18"/>
    <mergeCell ref="A21:O21"/>
    <mergeCell ref="A11:O11"/>
    <mergeCell ref="A70:O70"/>
    <mergeCell ref="B5:C5"/>
    <mergeCell ref="F5:G5"/>
    <mergeCell ref="J5:K5"/>
    <mergeCell ref="N5:O5"/>
    <mergeCell ref="A69:O69"/>
    <mergeCell ref="A54:O54"/>
    <mergeCell ref="A49:O49"/>
    <mergeCell ref="A63:O63"/>
    <mergeCell ref="A27:O27"/>
    <mergeCell ref="A52:O52"/>
    <mergeCell ref="A26:O26"/>
    <mergeCell ref="A23:O23"/>
    <mergeCell ref="A35:O35"/>
    <mergeCell ref="B40:O40"/>
    <mergeCell ref="A12:O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E456-7440-41EF-A8C6-1DD4AB01CE0B}">
  <sheetPr>
    <tabColor rgb="FF007AC9"/>
  </sheetPr>
  <dimension ref="A2"/>
  <sheetViews>
    <sheetView zoomScale="90" zoomScaleNormal="90" workbookViewId="0">
      <selection activeCell="E1" sqref="E1"/>
    </sheetView>
  </sheetViews>
  <sheetFormatPr defaultRowHeight="16.5" x14ac:dyDescent="0.3"/>
  <cols>
    <col min="1" max="16384" width="8.88671875" style="107"/>
  </cols>
  <sheetData>
    <row r="2" spans="1:1" ht="18.75" x14ac:dyDescent="0.3">
      <c r="A2" s="246" t="s">
        <v>170</v>
      </c>
    </row>
  </sheetData>
  <sheetProtection sheet="1" objects="1" scenarios="1" selectLockedCells="1" selectUnlockedCell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7C4F-19AE-4057-B797-D5A32CF23674}">
  <sheetPr>
    <tabColor rgb="FF007AC9"/>
  </sheetPr>
  <dimension ref="A1:O50"/>
  <sheetViews>
    <sheetView zoomScale="90" zoomScaleNormal="90" workbookViewId="0">
      <selection activeCell="F48" sqref="F48"/>
    </sheetView>
  </sheetViews>
  <sheetFormatPr defaultRowHeight="15" x14ac:dyDescent="0.25"/>
  <cols>
    <col min="1" max="1" width="16.33203125" style="84" customWidth="1"/>
    <col min="2" max="2" width="10.5546875" style="84" bestFit="1" customWidth="1"/>
    <col min="3" max="16384" width="8.88671875" style="84"/>
  </cols>
  <sheetData>
    <row r="1" spans="1:15" ht="19.5" x14ac:dyDescent="0.3">
      <c r="A1" s="123" t="s">
        <v>207</v>
      </c>
      <c r="B1" s="105"/>
      <c r="C1" s="105"/>
      <c r="D1" s="106"/>
      <c r="E1" s="106"/>
      <c r="F1" s="106"/>
      <c r="G1" s="106"/>
      <c r="H1" s="106"/>
      <c r="I1" s="106"/>
      <c r="J1" s="106"/>
      <c r="K1" s="106"/>
      <c r="L1" s="106"/>
      <c r="M1" s="123"/>
      <c r="N1" s="105"/>
      <c r="O1" s="105"/>
    </row>
    <row r="2" spans="1:15" ht="16.5" x14ac:dyDescent="0.3">
      <c r="A2" s="105"/>
      <c r="B2" s="105"/>
      <c r="C2" s="105"/>
      <c r="D2" s="106"/>
      <c r="E2" s="106"/>
      <c r="F2" s="106"/>
      <c r="G2" s="106"/>
      <c r="H2" s="106"/>
      <c r="I2" s="106"/>
      <c r="J2" s="106"/>
      <c r="K2" s="106"/>
      <c r="L2" s="106"/>
      <c r="M2" s="105"/>
      <c r="N2" s="105"/>
      <c r="O2" s="105"/>
    </row>
    <row r="3" spans="1:15" ht="16.5" x14ac:dyDescent="0.3">
      <c r="A3" s="108" t="s">
        <v>145</v>
      </c>
      <c r="B3" s="109" t="str">
        <f>Instructions!B3</f>
        <v>SAW-TS-0854-SUP</v>
      </c>
      <c r="C3" s="105"/>
      <c r="D3" s="106"/>
      <c r="E3" s="106"/>
      <c r="F3" s="106"/>
      <c r="G3" s="106"/>
      <c r="H3" s="106"/>
      <c r="I3" s="106"/>
      <c r="J3" s="106"/>
      <c r="K3" s="106"/>
      <c r="L3" s="106"/>
      <c r="M3" s="108"/>
      <c r="N3" s="109"/>
      <c r="O3" s="105"/>
    </row>
    <row r="4" spans="1:15" ht="16.5" x14ac:dyDescent="0.3">
      <c r="A4" s="108" t="s">
        <v>147</v>
      </c>
      <c r="B4" s="109" t="str">
        <f>Instructions!B4</f>
        <v>Revision 01</v>
      </c>
      <c r="C4" s="105"/>
      <c r="D4" s="106"/>
      <c r="E4" s="106"/>
      <c r="F4" s="106"/>
      <c r="G4" s="106"/>
      <c r="H4" s="106"/>
      <c r="I4" s="106"/>
      <c r="J4" s="106"/>
      <c r="K4" s="106"/>
      <c r="L4" s="106"/>
      <c r="M4" s="108"/>
      <c r="N4" s="109"/>
      <c r="O4" s="105"/>
    </row>
    <row r="5" spans="1:15" ht="16.5" x14ac:dyDescent="0.3">
      <c r="A5" s="108" t="s">
        <v>146</v>
      </c>
      <c r="B5" s="248">
        <f>Instructions!B5</f>
        <v>45929</v>
      </c>
      <c r="C5" s="248"/>
      <c r="D5" s="106"/>
      <c r="E5" s="106"/>
      <c r="F5" s="106"/>
      <c r="G5" s="106"/>
      <c r="H5" s="106"/>
      <c r="I5" s="106"/>
      <c r="J5" s="106"/>
      <c r="K5" s="106"/>
      <c r="L5" s="106"/>
      <c r="M5" s="108"/>
      <c r="N5" s="248"/>
      <c r="O5" s="248"/>
    </row>
    <row r="6" spans="1:15" ht="18.75" x14ac:dyDescent="0.3">
      <c r="A6" s="245" t="s">
        <v>182</v>
      </c>
      <c r="B6" s="124"/>
      <c r="C6" s="124"/>
      <c r="D6" s="124"/>
      <c r="E6" s="124"/>
      <c r="F6" s="124"/>
      <c r="G6" s="124"/>
      <c r="H6" s="124"/>
      <c r="I6" s="124"/>
      <c r="J6" s="124"/>
      <c r="K6" s="124"/>
      <c r="L6" s="124"/>
      <c r="M6" s="124"/>
      <c r="N6" s="124"/>
      <c r="O6" s="124"/>
    </row>
    <row r="7" spans="1:15" ht="6" customHeight="1" x14ac:dyDescent="0.3">
      <c r="A7" s="124"/>
      <c r="B7" s="124"/>
      <c r="C7" s="124"/>
      <c r="D7" s="124"/>
      <c r="E7" s="124"/>
      <c r="F7" s="124"/>
      <c r="G7" s="124"/>
      <c r="H7" s="124"/>
      <c r="I7" s="124"/>
      <c r="J7" s="124"/>
      <c r="K7" s="124"/>
      <c r="L7" s="124"/>
      <c r="M7" s="124"/>
      <c r="N7" s="124"/>
      <c r="O7" s="124"/>
    </row>
    <row r="8" spans="1:15" ht="16.5" x14ac:dyDescent="0.3">
      <c r="A8" s="222" t="s">
        <v>193</v>
      </c>
      <c r="B8" s="124"/>
      <c r="C8" s="124"/>
      <c r="D8" s="124"/>
      <c r="E8" s="124"/>
      <c r="F8" s="124"/>
      <c r="G8" s="124"/>
      <c r="H8" s="124"/>
      <c r="I8" s="124"/>
      <c r="J8" s="124"/>
      <c r="K8" s="124"/>
      <c r="L8" s="124"/>
      <c r="M8" s="124"/>
      <c r="N8" s="124"/>
      <c r="O8" s="124"/>
    </row>
    <row r="9" spans="1:15" ht="31.5" customHeight="1" x14ac:dyDescent="0.3">
      <c r="A9" s="258" t="s">
        <v>246</v>
      </c>
      <c r="B9" s="258"/>
      <c r="C9" s="258"/>
      <c r="D9" s="258"/>
      <c r="E9" s="258"/>
      <c r="F9" s="258"/>
      <c r="G9" s="258"/>
      <c r="H9" s="258"/>
      <c r="I9" s="258"/>
      <c r="J9" s="258"/>
      <c r="K9" s="258"/>
      <c r="L9" s="258"/>
      <c r="M9" s="258"/>
      <c r="N9" s="258"/>
      <c r="O9" s="258"/>
    </row>
    <row r="10" spans="1:15" ht="16.5" x14ac:dyDescent="0.3">
      <c r="A10" s="219" t="s">
        <v>208</v>
      </c>
      <c r="B10" s="124"/>
      <c r="C10" s="124"/>
      <c r="D10" s="124"/>
      <c r="E10" s="124"/>
      <c r="F10" s="124"/>
      <c r="G10" s="124"/>
      <c r="H10" s="124"/>
      <c r="I10" s="124"/>
      <c r="J10" s="124"/>
      <c r="K10" s="124"/>
      <c r="L10" s="124"/>
      <c r="M10" s="124"/>
      <c r="N10" s="124"/>
      <c r="O10" s="124"/>
    </row>
    <row r="11" spans="1:15" ht="16.5" x14ac:dyDescent="0.3">
      <c r="A11" s="219" t="s">
        <v>209</v>
      </c>
      <c r="B11" s="124"/>
      <c r="C11" s="124"/>
      <c r="D11" s="124"/>
      <c r="E11" s="124"/>
      <c r="F11" s="124"/>
      <c r="G11" s="124"/>
      <c r="H11" s="124"/>
      <c r="I11" s="124"/>
      <c r="J11" s="124"/>
      <c r="K11" s="124"/>
      <c r="L11" s="124"/>
      <c r="M11" s="124"/>
      <c r="N11" s="124"/>
      <c r="O11" s="124"/>
    </row>
    <row r="12" spans="1:15" ht="16.5" x14ac:dyDescent="0.3">
      <c r="A12" s="219" t="s">
        <v>214</v>
      </c>
      <c r="B12" s="124"/>
      <c r="C12" s="124"/>
      <c r="D12" s="124"/>
      <c r="E12" s="124"/>
      <c r="F12" s="124"/>
      <c r="G12" s="124"/>
      <c r="H12" s="124"/>
      <c r="I12" s="124"/>
      <c r="J12" s="124"/>
      <c r="K12" s="124"/>
      <c r="L12" s="124"/>
      <c r="M12" s="124"/>
      <c r="N12" s="124"/>
      <c r="O12" s="124"/>
    </row>
    <row r="13" spans="1:15" ht="16.5" x14ac:dyDescent="0.3">
      <c r="A13" s="219" t="s">
        <v>215</v>
      </c>
      <c r="B13" s="124"/>
      <c r="C13" s="124"/>
      <c r="D13" s="124"/>
      <c r="E13" s="124"/>
      <c r="F13" s="124"/>
      <c r="G13" s="124"/>
      <c r="H13" s="124"/>
      <c r="I13" s="124"/>
      <c r="J13" s="124"/>
      <c r="K13" s="124"/>
      <c r="L13" s="124"/>
      <c r="M13" s="124"/>
      <c r="N13" s="124"/>
      <c r="O13" s="124"/>
    </row>
    <row r="14" spans="1:15" ht="16.5" x14ac:dyDescent="0.3">
      <c r="A14" s="219" t="s">
        <v>210</v>
      </c>
      <c r="B14" s="124"/>
      <c r="C14" s="124"/>
      <c r="D14" s="124"/>
      <c r="E14" s="124"/>
      <c r="F14" s="124"/>
      <c r="G14" s="124"/>
      <c r="H14" s="124"/>
      <c r="I14" s="124"/>
      <c r="J14" s="124"/>
      <c r="K14" s="124"/>
      <c r="L14" s="124"/>
      <c r="M14" s="124"/>
      <c r="N14" s="124"/>
      <c r="O14" s="124"/>
    </row>
    <row r="15" spans="1:15" ht="16.5" x14ac:dyDescent="0.3">
      <c r="A15" s="219" t="s">
        <v>211</v>
      </c>
      <c r="B15" s="124"/>
      <c r="C15" s="124"/>
      <c r="D15" s="124"/>
      <c r="E15" s="124"/>
      <c r="F15" s="124"/>
      <c r="G15" s="124"/>
      <c r="H15" s="124"/>
      <c r="I15" s="124"/>
      <c r="J15" s="124"/>
      <c r="K15" s="124"/>
      <c r="L15" s="124"/>
      <c r="M15" s="124"/>
      <c r="N15" s="124"/>
      <c r="O15" s="124"/>
    </row>
    <row r="16" spans="1:15" ht="16.5" x14ac:dyDescent="0.3">
      <c r="A16" s="219" t="s">
        <v>212</v>
      </c>
      <c r="B16" s="124"/>
      <c r="C16" s="124"/>
      <c r="D16" s="124"/>
      <c r="E16" s="124"/>
      <c r="F16" s="124"/>
      <c r="G16" s="124"/>
      <c r="H16" s="124"/>
      <c r="I16" s="124"/>
      <c r="J16" s="124"/>
      <c r="K16" s="124"/>
      <c r="L16" s="124"/>
      <c r="M16" s="124"/>
      <c r="N16" s="124"/>
      <c r="O16" s="124"/>
    </row>
    <row r="17" spans="1:15" ht="7.5" customHeight="1" x14ac:dyDescent="0.3">
      <c r="A17" s="124"/>
      <c r="B17" s="124"/>
      <c r="C17" s="124"/>
      <c r="D17" s="124"/>
      <c r="E17" s="124"/>
      <c r="F17" s="124"/>
      <c r="G17" s="124"/>
      <c r="H17" s="124"/>
      <c r="I17" s="124"/>
      <c r="J17" s="124"/>
      <c r="K17" s="124"/>
      <c r="L17" s="124"/>
      <c r="M17" s="124"/>
      <c r="N17" s="124"/>
      <c r="O17" s="124"/>
    </row>
    <row r="18" spans="1:15" ht="30.75" customHeight="1" x14ac:dyDescent="0.3">
      <c r="A18" s="258" t="s">
        <v>213</v>
      </c>
      <c r="B18" s="258"/>
      <c r="C18" s="258"/>
      <c r="D18" s="258"/>
      <c r="E18" s="258"/>
      <c r="F18" s="258"/>
      <c r="G18" s="258"/>
      <c r="H18" s="258"/>
      <c r="I18" s="258"/>
      <c r="J18" s="258"/>
      <c r="K18" s="258"/>
      <c r="L18" s="258"/>
      <c r="M18" s="258"/>
      <c r="N18" s="258"/>
      <c r="O18" s="258"/>
    </row>
    <row r="19" spans="1:15" ht="9" customHeight="1" x14ac:dyDescent="0.3">
      <c r="A19" s="124"/>
      <c r="B19" s="124"/>
      <c r="C19" s="124"/>
      <c r="D19" s="124"/>
      <c r="E19" s="124"/>
      <c r="F19" s="124"/>
      <c r="G19" s="124"/>
      <c r="H19" s="124"/>
      <c r="I19" s="124"/>
      <c r="J19" s="124"/>
      <c r="K19" s="124"/>
      <c r="L19" s="124"/>
      <c r="M19" s="124"/>
      <c r="N19" s="124"/>
      <c r="O19" s="124"/>
    </row>
    <row r="20" spans="1:15" ht="16.5" x14ac:dyDescent="0.3">
      <c r="A20" s="222" t="s">
        <v>192</v>
      </c>
      <c r="B20" s="124"/>
      <c r="C20" s="124"/>
      <c r="D20" s="124"/>
      <c r="E20" s="124"/>
      <c r="F20" s="124"/>
      <c r="G20" s="124"/>
      <c r="H20" s="124"/>
      <c r="I20" s="124"/>
      <c r="J20" s="124"/>
      <c r="K20" s="124"/>
      <c r="L20" s="124"/>
      <c r="M20" s="124"/>
      <c r="N20" s="124"/>
      <c r="O20" s="124"/>
    </row>
    <row r="21" spans="1:15" ht="31.5" customHeight="1" x14ac:dyDescent="0.25">
      <c r="A21" s="259" t="s">
        <v>333</v>
      </c>
      <c r="B21" s="259"/>
      <c r="C21" s="259"/>
      <c r="D21" s="259"/>
      <c r="E21" s="259"/>
      <c r="F21" s="259"/>
      <c r="G21" s="259"/>
      <c r="H21" s="259"/>
      <c r="I21" s="259"/>
      <c r="J21" s="259"/>
      <c r="K21" s="259"/>
      <c r="L21" s="259"/>
      <c r="M21" s="259"/>
      <c r="N21" s="259"/>
      <c r="O21" s="259"/>
    </row>
    <row r="22" spans="1:15" ht="16.5" x14ac:dyDescent="0.3">
      <c r="A22" s="220" t="s">
        <v>222</v>
      </c>
      <c r="B22" s="124"/>
      <c r="C22" s="124"/>
      <c r="D22" s="124"/>
      <c r="E22" s="124"/>
      <c r="F22" s="124"/>
      <c r="G22" s="124"/>
      <c r="H22" s="124"/>
      <c r="I22" s="124"/>
      <c r="J22" s="124"/>
      <c r="K22" s="124"/>
      <c r="L22" s="124"/>
      <c r="M22" s="124"/>
      <c r="N22" s="124"/>
      <c r="O22" s="124"/>
    </row>
    <row r="23" spans="1:15" ht="16.5" x14ac:dyDescent="0.3">
      <c r="A23" s="221" t="s">
        <v>231</v>
      </c>
      <c r="B23" s="124"/>
      <c r="C23" s="124"/>
      <c r="D23" s="124"/>
      <c r="E23" s="124"/>
      <c r="F23" s="124"/>
      <c r="G23" s="124"/>
      <c r="H23" s="124"/>
      <c r="I23" s="124"/>
      <c r="J23" s="124"/>
      <c r="K23" s="124"/>
      <c r="L23" s="124"/>
      <c r="M23" s="124"/>
      <c r="N23" s="124"/>
      <c r="O23" s="124"/>
    </row>
    <row r="24" spans="1:15" ht="16.5" x14ac:dyDescent="0.3">
      <c r="A24" s="221" t="s">
        <v>223</v>
      </c>
      <c r="B24" s="124"/>
      <c r="C24" s="124"/>
      <c r="D24" s="124"/>
      <c r="E24" s="124"/>
      <c r="F24" s="124"/>
      <c r="G24" s="124"/>
      <c r="H24" s="124"/>
      <c r="I24" s="124"/>
      <c r="J24" s="124"/>
      <c r="K24" s="124"/>
      <c r="L24" s="124"/>
      <c r="M24" s="124"/>
      <c r="N24" s="124"/>
      <c r="O24" s="124"/>
    </row>
    <row r="25" spans="1:15" ht="16.5" x14ac:dyDescent="0.3">
      <c r="A25" s="221" t="s">
        <v>224</v>
      </c>
      <c r="B25" s="124"/>
      <c r="C25" s="124"/>
      <c r="D25" s="124"/>
      <c r="E25" s="124"/>
      <c r="F25" s="124"/>
      <c r="G25" s="124"/>
      <c r="H25" s="124"/>
      <c r="I25" s="124"/>
      <c r="J25" s="124"/>
      <c r="K25" s="124"/>
      <c r="L25" s="124"/>
      <c r="M25" s="124"/>
      <c r="N25" s="124"/>
      <c r="O25" s="124"/>
    </row>
    <row r="26" spans="1:15" ht="16.5" x14ac:dyDescent="0.3">
      <c r="A26" s="221" t="s">
        <v>225</v>
      </c>
      <c r="B26" s="124"/>
      <c r="C26" s="124"/>
      <c r="D26" s="124"/>
      <c r="E26" s="124"/>
      <c r="F26" s="124"/>
      <c r="G26" s="124"/>
      <c r="H26" s="124"/>
      <c r="I26" s="124"/>
      <c r="J26" s="124"/>
      <c r="K26" s="124"/>
      <c r="L26" s="124"/>
      <c r="M26" s="124"/>
      <c r="N26" s="124"/>
      <c r="O26" s="124"/>
    </row>
    <row r="27" spans="1:15" ht="16.5" x14ac:dyDescent="0.3">
      <c r="A27" s="221" t="s">
        <v>226</v>
      </c>
      <c r="B27" s="124"/>
      <c r="C27" s="124"/>
      <c r="D27" s="124"/>
      <c r="E27" s="124"/>
      <c r="F27" s="124"/>
      <c r="G27" s="124"/>
      <c r="H27" s="124"/>
      <c r="I27" s="124"/>
      <c r="J27" s="124"/>
      <c r="K27" s="124"/>
      <c r="L27" s="124"/>
      <c r="M27" s="124"/>
      <c r="N27" s="124"/>
      <c r="O27" s="124"/>
    </row>
    <row r="28" spans="1:15" ht="16.5" x14ac:dyDescent="0.3">
      <c r="A28" s="221" t="s">
        <v>227</v>
      </c>
      <c r="B28" s="124"/>
      <c r="C28" s="124"/>
      <c r="D28" s="124"/>
      <c r="E28" s="124"/>
      <c r="F28" s="124"/>
      <c r="G28" s="124"/>
      <c r="H28" s="124"/>
      <c r="I28" s="124"/>
      <c r="J28" s="124"/>
      <c r="K28" s="124"/>
      <c r="L28" s="124"/>
      <c r="M28" s="124"/>
      <c r="N28" s="124"/>
      <c r="O28" s="124"/>
    </row>
    <row r="29" spans="1:15" ht="16.5" x14ac:dyDescent="0.3">
      <c r="A29" s="221" t="s">
        <v>228</v>
      </c>
      <c r="B29" s="124"/>
      <c r="C29" s="124"/>
      <c r="D29" s="124"/>
      <c r="E29" s="124"/>
      <c r="F29" s="124"/>
      <c r="G29" s="124"/>
      <c r="H29" s="124"/>
      <c r="I29" s="124"/>
      <c r="J29" s="124"/>
      <c r="K29" s="124"/>
      <c r="L29" s="124"/>
      <c r="M29" s="124"/>
      <c r="N29" s="124"/>
      <c r="O29" s="124"/>
    </row>
    <row r="30" spans="1:15" ht="16.5" x14ac:dyDescent="0.3">
      <c r="A30" s="221" t="s">
        <v>229</v>
      </c>
      <c r="B30" s="124"/>
      <c r="C30" s="124"/>
      <c r="D30" s="124"/>
      <c r="E30" s="124"/>
      <c r="F30" s="124"/>
      <c r="G30" s="124"/>
      <c r="H30" s="124"/>
      <c r="I30" s="124"/>
      <c r="J30" s="124"/>
      <c r="K30" s="124"/>
      <c r="L30" s="124"/>
      <c r="M30" s="124"/>
      <c r="N30" s="124"/>
      <c r="O30" s="124"/>
    </row>
    <row r="31" spans="1:15" ht="16.5" x14ac:dyDescent="0.3">
      <c r="A31" s="221" t="s">
        <v>230</v>
      </c>
      <c r="B31" s="124"/>
      <c r="C31" s="124"/>
      <c r="D31" s="124"/>
      <c r="E31" s="124"/>
      <c r="F31" s="124"/>
      <c r="G31" s="124"/>
      <c r="H31" s="124"/>
      <c r="I31" s="124"/>
      <c r="J31" s="124"/>
      <c r="K31" s="124"/>
      <c r="L31" s="124"/>
      <c r="M31" s="124"/>
      <c r="N31" s="124"/>
      <c r="O31" s="124"/>
    </row>
    <row r="32" spans="1:15" ht="10.5" customHeight="1" x14ac:dyDescent="0.3">
      <c r="A32" s="124"/>
      <c r="B32" s="124"/>
      <c r="C32" s="124"/>
      <c r="D32" s="124"/>
      <c r="E32" s="124"/>
      <c r="F32" s="124"/>
      <c r="G32" s="124"/>
      <c r="H32" s="124"/>
      <c r="I32" s="124"/>
      <c r="J32" s="124"/>
      <c r="K32" s="124"/>
      <c r="L32" s="124"/>
      <c r="M32" s="124"/>
      <c r="N32" s="124"/>
      <c r="O32" s="124"/>
    </row>
    <row r="33" spans="1:15" ht="18.75" x14ac:dyDescent="0.3">
      <c r="A33" s="245" t="s">
        <v>183</v>
      </c>
      <c r="B33" s="124"/>
      <c r="C33" s="124"/>
      <c r="D33" s="124"/>
      <c r="E33" s="124"/>
      <c r="F33" s="124"/>
      <c r="G33" s="124"/>
      <c r="H33" s="124"/>
      <c r="I33" s="124"/>
      <c r="J33" s="124"/>
      <c r="K33" s="124"/>
      <c r="L33" s="124"/>
      <c r="M33" s="124"/>
      <c r="N33" s="124"/>
      <c r="O33" s="124"/>
    </row>
    <row r="34" spans="1:15" ht="7.5" customHeight="1" x14ac:dyDescent="0.3">
      <c r="A34" s="124"/>
      <c r="B34" s="124"/>
      <c r="C34" s="124"/>
      <c r="D34" s="124"/>
      <c r="E34" s="124"/>
      <c r="F34" s="124"/>
      <c r="G34" s="124"/>
      <c r="H34" s="124"/>
      <c r="I34" s="124"/>
      <c r="J34" s="124"/>
      <c r="K34" s="124"/>
      <c r="L34" s="124"/>
      <c r="M34" s="124"/>
      <c r="N34" s="124"/>
      <c r="O34" s="124"/>
    </row>
    <row r="35" spans="1:15" ht="16.5" x14ac:dyDescent="0.3">
      <c r="A35" s="124" t="s">
        <v>141</v>
      </c>
      <c r="B35" s="124" t="s">
        <v>234</v>
      </c>
      <c r="C35" s="124"/>
      <c r="D35" s="124"/>
      <c r="E35" s="124"/>
      <c r="F35" s="124"/>
      <c r="G35" s="124"/>
      <c r="H35" s="124"/>
      <c r="I35" s="124"/>
      <c r="J35" s="124"/>
      <c r="K35" s="124"/>
      <c r="L35" s="124"/>
      <c r="M35" s="124"/>
      <c r="N35" s="124"/>
      <c r="O35" s="124"/>
    </row>
    <row r="36" spans="1:15" ht="16.5" x14ac:dyDescent="0.3">
      <c r="A36" s="124" t="s">
        <v>352</v>
      </c>
      <c r="B36" s="124" t="s">
        <v>353</v>
      </c>
      <c r="C36" s="124"/>
      <c r="D36" s="124"/>
      <c r="E36" s="124"/>
      <c r="F36" s="124"/>
      <c r="G36" s="124"/>
      <c r="H36" s="124"/>
      <c r="I36" s="124"/>
      <c r="J36" s="124"/>
      <c r="K36" s="124"/>
      <c r="L36" s="124"/>
      <c r="M36" s="124"/>
      <c r="N36" s="124"/>
      <c r="O36" s="124"/>
    </row>
    <row r="37" spans="1:15" ht="16.5" x14ac:dyDescent="0.3">
      <c r="A37" s="124" t="s">
        <v>216</v>
      </c>
      <c r="B37" s="124" t="s">
        <v>217</v>
      </c>
      <c r="C37" s="124"/>
      <c r="D37" s="124"/>
      <c r="E37" s="124"/>
      <c r="F37" s="124"/>
      <c r="G37" s="124"/>
      <c r="H37" s="124"/>
      <c r="I37" s="124"/>
      <c r="J37" s="124"/>
      <c r="K37" s="124"/>
      <c r="L37" s="124"/>
      <c r="M37" s="124"/>
      <c r="N37" s="124"/>
      <c r="O37" s="124"/>
    </row>
    <row r="38" spans="1:15" ht="16.5" x14ac:dyDescent="0.3">
      <c r="A38" s="124" t="s">
        <v>186</v>
      </c>
      <c r="B38" s="124" t="s">
        <v>197</v>
      </c>
      <c r="C38" s="124"/>
      <c r="D38" s="124"/>
      <c r="E38" s="124"/>
      <c r="F38" s="124"/>
      <c r="G38" s="124"/>
      <c r="H38" s="124"/>
      <c r="I38" s="124"/>
      <c r="J38" s="124"/>
      <c r="K38" s="124"/>
      <c r="L38" s="124"/>
      <c r="M38" s="124"/>
      <c r="N38" s="124"/>
      <c r="O38" s="124"/>
    </row>
    <row r="39" spans="1:15" ht="16.5" x14ac:dyDescent="0.3">
      <c r="A39" s="124" t="s">
        <v>220</v>
      </c>
      <c r="B39" s="124" t="s">
        <v>221</v>
      </c>
      <c r="C39" s="124"/>
      <c r="D39" s="124"/>
      <c r="E39" s="124"/>
      <c r="F39" s="124"/>
      <c r="G39" s="124"/>
      <c r="H39" s="124"/>
      <c r="I39" s="124"/>
      <c r="J39" s="124"/>
      <c r="K39" s="124"/>
      <c r="L39" s="124"/>
      <c r="M39" s="124"/>
      <c r="N39" s="124"/>
      <c r="O39" s="124"/>
    </row>
    <row r="40" spans="1:15" ht="16.5" x14ac:dyDescent="0.3">
      <c r="A40" s="124" t="s">
        <v>187</v>
      </c>
      <c r="B40" s="124" t="s">
        <v>199</v>
      </c>
      <c r="C40" s="124"/>
      <c r="D40" s="124"/>
      <c r="E40" s="124"/>
      <c r="F40" s="124"/>
      <c r="G40" s="124"/>
      <c r="H40" s="124"/>
      <c r="I40" s="124"/>
      <c r="J40" s="124"/>
      <c r="K40" s="124"/>
      <c r="L40" s="124"/>
      <c r="M40" s="124"/>
      <c r="N40" s="124"/>
      <c r="O40" s="124"/>
    </row>
    <row r="41" spans="1:15" ht="19.5" x14ac:dyDescent="0.4">
      <c r="A41" s="124" t="s">
        <v>334</v>
      </c>
      <c r="B41" s="124" t="s">
        <v>198</v>
      </c>
      <c r="C41" s="124"/>
      <c r="D41" s="124"/>
      <c r="E41" s="124"/>
      <c r="F41" s="124"/>
      <c r="G41" s="124"/>
      <c r="H41" s="124"/>
      <c r="I41" s="124"/>
      <c r="J41" s="124"/>
      <c r="K41" s="124"/>
      <c r="L41" s="124"/>
      <c r="M41" s="124"/>
      <c r="N41" s="124"/>
      <c r="O41" s="124"/>
    </row>
    <row r="42" spans="1:15" ht="16.5" x14ac:dyDescent="0.3">
      <c r="A42" s="124" t="s">
        <v>190</v>
      </c>
      <c r="B42" s="124" t="s">
        <v>202</v>
      </c>
      <c r="C42" s="124"/>
      <c r="D42" s="124"/>
      <c r="E42" s="124"/>
      <c r="F42" s="124"/>
      <c r="G42" s="124"/>
      <c r="H42" s="124"/>
      <c r="I42" s="124"/>
      <c r="J42" s="124"/>
      <c r="K42" s="124"/>
      <c r="L42" s="124"/>
      <c r="M42" s="124"/>
      <c r="N42" s="124"/>
      <c r="O42" s="124"/>
    </row>
    <row r="43" spans="1:15" ht="16.5" x14ac:dyDescent="0.3">
      <c r="A43" s="124" t="s">
        <v>194</v>
      </c>
      <c r="B43" s="124" t="s">
        <v>204</v>
      </c>
      <c r="C43" s="124"/>
      <c r="D43" s="124"/>
      <c r="E43" s="124"/>
      <c r="F43" s="124"/>
      <c r="G43" s="124"/>
      <c r="H43" s="124"/>
      <c r="I43" s="124"/>
      <c r="J43" s="124"/>
      <c r="K43" s="124"/>
      <c r="L43" s="124"/>
      <c r="M43" s="124"/>
      <c r="N43" s="124"/>
      <c r="O43" s="124"/>
    </row>
    <row r="44" spans="1:15" ht="16.5" x14ac:dyDescent="0.3">
      <c r="A44" s="124" t="s">
        <v>191</v>
      </c>
      <c r="B44" s="124" t="s">
        <v>203</v>
      </c>
      <c r="C44" s="124"/>
      <c r="D44" s="124"/>
      <c r="E44" s="124"/>
      <c r="F44" s="124"/>
      <c r="G44" s="124"/>
      <c r="H44" s="124"/>
      <c r="I44" s="124"/>
      <c r="J44" s="124"/>
      <c r="K44" s="124"/>
      <c r="L44" s="124"/>
      <c r="M44" s="124"/>
      <c r="N44" s="124"/>
      <c r="O44" s="124"/>
    </row>
    <row r="45" spans="1:15" ht="16.5" x14ac:dyDescent="0.3">
      <c r="A45" s="124" t="s">
        <v>188</v>
      </c>
      <c r="B45" s="124" t="s">
        <v>200</v>
      </c>
      <c r="C45" s="124"/>
      <c r="D45" s="124"/>
      <c r="E45" s="124"/>
      <c r="F45" s="124"/>
      <c r="G45" s="124"/>
      <c r="H45" s="124"/>
      <c r="I45" s="124"/>
      <c r="J45" s="124"/>
      <c r="K45" s="124"/>
      <c r="L45" s="124"/>
      <c r="M45" s="124"/>
      <c r="N45" s="124"/>
      <c r="O45" s="124"/>
    </row>
    <row r="46" spans="1:15" ht="16.5" x14ac:dyDescent="0.3">
      <c r="A46" s="124" t="s">
        <v>189</v>
      </c>
      <c r="B46" s="124" t="s">
        <v>201</v>
      </c>
      <c r="C46" s="124"/>
      <c r="D46" s="124"/>
      <c r="E46" s="124"/>
      <c r="F46" s="124"/>
      <c r="G46" s="124"/>
      <c r="H46" s="124"/>
      <c r="I46" s="124"/>
      <c r="J46" s="124"/>
      <c r="K46" s="124"/>
      <c r="L46" s="124"/>
      <c r="M46" s="124"/>
      <c r="N46" s="124"/>
      <c r="O46" s="124"/>
    </row>
    <row r="47" spans="1:15" ht="16.5" x14ac:dyDescent="0.3">
      <c r="A47" s="124" t="s">
        <v>218</v>
      </c>
      <c r="B47" s="124" t="s">
        <v>219</v>
      </c>
      <c r="C47" s="124"/>
      <c r="D47" s="124"/>
      <c r="E47" s="124"/>
      <c r="F47" s="124"/>
      <c r="G47" s="124"/>
      <c r="H47" s="124"/>
      <c r="I47" s="124"/>
      <c r="J47" s="124"/>
      <c r="K47" s="124"/>
      <c r="L47" s="124"/>
      <c r="M47" s="124"/>
      <c r="N47" s="124"/>
      <c r="O47" s="124"/>
    </row>
    <row r="48" spans="1:15" ht="16.5" x14ac:dyDescent="0.3">
      <c r="A48" s="124" t="s">
        <v>196</v>
      </c>
      <c r="B48" s="124" t="s">
        <v>206</v>
      </c>
      <c r="C48" s="124"/>
      <c r="D48" s="124"/>
      <c r="E48" s="124"/>
      <c r="F48" s="124"/>
      <c r="G48" s="124"/>
      <c r="H48" s="124"/>
      <c r="I48" s="124"/>
      <c r="J48" s="124"/>
      <c r="K48" s="124"/>
      <c r="L48" s="124"/>
      <c r="M48" s="124"/>
      <c r="N48" s="124"/>
      <c r="O48" s="124"/>
    </row>
    <row r="49" spans="1:15" ht="16.5" x14ac:dyDescent="0.3">
      <c r="A49" s="124" t="s">
        <v>195</v>
      </c>
      <c r="B49" s="124" t="s">
        <v>205</v>
      </c>
      <c r="C49" s="124"/>
      <c r="D49" s="124"/>
      <c r="E49" s="124"/>
      <c r="F49" s="124"/>
      <c r="G49" s="124"/>
      <c r="H49" s="124"/>
      <c r="I49" s="124"/>
      <c r="J49" s="124"/>
      <c r="K49" s="124"/>
      <c r="L49" s="124"/>
      <c r="M49" s="124"/>
      <c r="N49" s="124"/>
      <c r="O49" s="124"/>
    </row>
    <row r="50" spans="1:15" ht="16.5" x14ac:dyDescent="0.3">
      <c r="A50" s="124"/>
      <c r="B50" s="124"/>
      <c r="C50" s="124"/>
      <c r="D50" s="124"/>
      <c r="E50" s="124"/>
      <c r="F50" s="124"/>
      <c r="G50" s="124"/>
      <c r="H50" s="124"/>
      <c r="I50" s="124"/>
      <c r="J50" s="124"/>
      <c r="K50" s="124"/>
      <c r="L50" s="124"/>
      <c r="M50" s="124"/>
      <c r="N50" s="124"/>
      <c r="O50" s="124"/>
    </row>
  </sheetData>
  <sheetProtection sheet="1" objects="1" scenarios="1" selectLockedCells="1" selectUnlockedCells="1"/>
  <mergeCells count="5">
    <mergeCell ref="A9:O9"/>
    <mergeCell ref="A18:O18"/>
    <mergeCell ref="A21:O21"/>
    <mergeCell ref="B5:C5"/>
    <mergeCell ref="N5:O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59A8A-5934-431C-8E9C-91EB2CA54465}">
  <sheetPr>
    <tabColor rgb="FF76D750"/>
  </sheetPr>
  <dimension ref="A1:L84"/>
  <sheetViews>
    <sheetView zoomScale="90" zoomScaleNormal="90" workbookViewId="0">
      <selection activeCell="A17" sqref="A17:J17"/>
    </sheetView>
  </sheetViews>
  <sheetFormatPr defaultRowHeight="16.5" x14ac:dyDescent="0.3"/>
  <cols>
    <col min="1" max="1" width="18.21875" style="121" customWidth="1"/>
    <col min="2" max="2" width="9.5546875" style="121" bestFit="1" customWidth="1"/>
    <col min="3" max="9" width="8.88671875" style="121"/>
    <col min="10" max="10" width="23.21875" style="121" customWidth="1"/>
    <col min="11" max="11" width="11.5546875" style="121" customWidth="1"/>
    <col min="12" max="12" width="44.5546875" style="121" customWidth="1"/>
    <col min="13" max="16384" width="8.88671875" style="121"/>
  </cols>
  <sheetData>
    <row r="1" spans="1:12" s="107" customFormat="1" ht="19.5" x14ac:dyDescent="0.3">
      <c r="A1" s="123" t="s">
        <v>238</v>
      </c>
      <c r="B1" s="105"/>
      <c r="C1" s="105"/>
      <c r="D1" s="106"/>
      <c r="E1" s="106"/>
      <c r="F1" s="106"/>
      <c r="G1" s="106"/>
      <c r="H1" s="106"/>
      <c r="I1" s="106"/>
      <c r="J1" s="106"/>
      <c r="K1" s="106"/>
      <c r="L1" s="106"/>
    </row>
    <row r="2" spans="1:12" s="107" customFormat="1" x14ac:dyDescent="0.3">
      <c r="A2" s="105"/>
      <c r="B2" s="105"/>
      <c r="C2" s="105"/>
      <c r="D2" s="106"/>
      <c r="E2" s="106"/>
      <c r="F2" s="106"/>
      <c r="G2" s="106"/>
      <c r="H2" s="106"/>
      <c r="I2" s="106"/>
      <c r="J2" s="106"/>
      <c r="K2" s="106"/>
      <c r="L2" s="106"/>
    </row>
    <row r="3" spans="1:12" s="107" customFormat="1" x14ac:dyDescent="0.3">
      <c r="A3" s="108" t="s">
        <v>145</v>
      </c>
      <c r="B3" s="109" t="str">
        <f>Instructions!B3</f>
        <v>SAW-TS-0854-SUP</v>
      </c>
      <c r="C3" s="105"/>
      <c r="D3" s="106"/>
      <c r="E3" s="106"/>
      <c r="F3" s="106"/>
      <c r="G3" s="106"/>
      <c r="H3" s="106"/>
      <c r="I3" s="106"/>
      <c r="J3" s="106"/>
      <c r="K3" s="106"/>
      <c r="L3" s="106"/>
    </row>
    <row r="4" spans="1:12" s="107" customFormat="1" x14ac:dyDescent="0.3">
      <c r="A4" s="108" t="s">
        <v>147</v>
      </c>
      <c r="B4" s="109" t="str">
        <f>Instructions!B4</f>
        <v>Revision 01</v>
      </c>
      <c r="C4" s="105"/>
      <c r="D4" s="106"/>
      <c r="E4" s="106"/>
      <c r="F4" s="106"/>
      <c r="G4" s="106"/>
      <c r="H4" s="106"/>
      <c r="I4" s="106"/>
      <c r="J4" s="106"/>
      <c r="K4" s="106"/>
      <c r="L4" s="106"/>
    </row>
    <row r="5" spans="1:12" s="107" customFormat="1" x14ac:dyDescent="0.3">
      <c r="A5" s="108" t="s">
        <v>146</v>
      </c>
      <c r="B5" s="248">
        <f>Instructions!B5</f>
        <v>45929</v>
      </c>
      <c r="C5" s="248"/>
      <c r="D5" s="106"/>
      <c r="E5" s="106"/>
      <c r="F5" s="106"/>
      <c r="G5" s="106"/>
      <c r="H5" s="106"/>
      <c r="I5" s="106"/>
      <c r="J5" s="106"/>
      <c r="K5" s="106"/>
      <c r="L5" s="106"/>
    </row>
    <row r="6" spans="1:12" s="107" customFormat="1" ht="6.75" customHeight="1" x14ac:dyDescent="0.3">
      <c r="A6" s="110"/>
      <c r="B6" s="111"/>
      <c r="C6" s="111"/>
      <c r="D6" s="111"/>
      <c r="E6" s="111"/>
      <c r="F6" s="111"/>
      <c r="G6" s="111"/>
      <c r="H6" s="111"/>
      <c r="I6" s="111"/>
      <c r="J6" s="111"/>
      <c r="K6" s="111"/>
      <c r="L6" s="111"/>
    </row>
    <row r="7" spans="1:12" s="107" customFormat="1" ht="32.25" customHeight="1" x14ac:dyDescent="0.3">
      <c r="A7" s="266" t="s">
        <v>239</v>
      </c>
      <c r="B7" s="266"/>
      <c r="C7" s="266"/>
      <c r="D7" s="266"/>
      <c r="E7" s="266"/>
      <c r="F7" s="266"/>
      <c r="G7" s="266"/>
      <c r="H7" s="266"/>
      <c r="I7" s="266"/>
      <c r="J7" s="266"/>
      <c r="K7" s="266"/>
      <c r="L7" s="266"/>
    </row>
    <row r="8" spans="1:12" s="107" customFormat="1" ht="7.5" customHeight="1" x14ac:dyDescent="0.3">
      <c r="A8" s="112"/>
      <c r="B8" s="112"/>
      <c r="C8" s="112"/>
      <c r="D8" s="112"/>
      <c r="E8" s="112"/>
      <c r="F8" s="112"/>
      <c r="G8" s="112"/>
      <c r="H8" s="112"/>
      <c r="I8" s="112"/>
      <c r="J8" s="112"/>
      <c r="K8" s="112"/>
      <c r="L8" s="112"/>
    </row>
    <row r="9" spans="1:12" s="107" customFormat="1" ht="20.100000000000001" customHeight="1" x14ac:dyDescent="0.3">
      <c r="A9" s="228" t="s">
        <v>240</v>
      </c>
      <c r="B9" s="229"/>
      <c r="C9" s="229"/>
      <c r="D9" s="229"/>
      <c r="E9" s="229"/>
      <c r="F9" s="229"/>
      <c r="G9" s="229"/>
      <c r="H9" s="229"/>
      <c r="I9" s="229"/>
      <c r="J9" s="229"/>
      <c r="K9" s="230" t="s">
        <v>241</v>
      </c>
      <c r="L9" s="231" t="s">
        <v>288</v>
      </c>
    </row>
    <row r="10" spans="1:12" s="107" customFormat="1" ht="35.25" customHeight="1" x14ac:dyDescent="0.3">
      <c r="A10" s="267" t="s">
        <v>291</v>
      </c>
      <c r="B10" s="268"/>
      <c r="C10" s="268"/>
      <c r="D10" s="268"/>
      <c r="E10" s="268"/>
      <c r="F10" s="268"/>
      <c r="G10" s="268"/>
      <c r="H10" s="268"/>
      <c r="I10" s="268"/>
      <c r="J10" s="269"/>
      <c r="K10" s="223" t="s">
        <v>299</v>
      </c>
      <c r="L10" s="113" t="s">
        <v>289</v>
      </c>
    </row>
    <row r="11" spans="1:12" s="107" customFormat="1" ht="20.100000000000001" customHeight="1" x14ac:dyDescent="0.3">
      <c r="A11" s="114" t="s">
        <v>285</v>
      </c>
      <c r="B11" s="115"/>
      <c r="C11" s="115"/>
      <c r="D11" s="115"/>
      <c r="E11" s="115"/>
      <c r="F11" s="115"/>
      <c r="G11" s="115"/>
      <c r="H11" s="115"/>
      <c r="I11" s="115"/>
      <c r="J11" s="115"/>
      <c r="K11" s="223" t="s">
        <v>299</v>
      </c>
      <c r="L11" s="113" t="s">
        <v>290</v>
      </c>
    </row>
    <row r="12" spans="1:12" s="107" customFormat="1" ht="19.5" customHeight="1" x14ac:dyDescent="0.3">
      <c r="A12" s="116" t="s">
        <v>292</v>
      </c>
      <c r="B12" s="115"/>
      <c r="C12" s="115"/>
      <c r="D12" s="115"/>
      <c r="E12" s="115"/>
      <c r="F12" s="115"/>
      <c r="G12" s="115"/>
      <c r="H12" s="115"/>
      <c r="I12" s="115"/>
      <c r="J12" s="115"/>
      <c r="K12" s="223" t="s">
        <v>300</v>
      </c>
      <c r="L12" s="113" t="s">
        <v>290</v>
      </c>
    </row>
    <row r="13" spans="1:12" s="107" customFormat="1" ht="39" customHeight="1" x14ac:dyDescent="0.3">
      <c r="A13" s="260" t="s">
        <v>296</v>
      </c>
      <c r="B13" s="261"/>
      <c r="C13" s="261"/>
      <c r="D13" s="261"/>
      <c r="E13" s="261"/>
      <c r="F13" s="261"/>
      <c r="G13" s="261"/>
      <c r="H13" s="261"/>
      <c r="I13" s="261"/>
      <c r="J13" s="262"/>
      <c r="K13" s="223" t="s">
        <v>300</v>
      </c>
      <c r="L13" s="113" t="s">
        <v>290</v>
      </c>
    </row>
    <row r="14" spans="1:12" s="107" customFormat="1" ht="34.5" customHeight="1" x14ac:dyDescent="0.3">
      <c r="A14" s="260" t="s">
        <v>297</v>
      </c>
      <c r="B14" s="261"/>
      <c r="C14" s="261"/>
      <c r="D14" s="261"/>
      <c r="E14" s="261"/>
      <c r="F14" s="261"/>
      <c r="G14" s="261"/>
      <c r="H14" s="261"/>
      <c r="I14" s="261"/>
      <c r="J14" s="262"/>
      <c r="K14" s="223" t="s">
        <v>300</v>
      </c>
      <c r="L14" s="113" t="s">
        <v>290</v>
      </c>
    </row>
    <row r="15" spans="1:12" s="107" customFormat="1" ht="20.100000000000001" customHeight="1" x14ac:dyDescent="0.3">
      <c r="A15" s="116" t="s">
        <v>293</v>
      </c>
      <c r="B15" s="115"/>
      <c r="C15" s="115"/>
      <c r="D15" s="115"/>
      <c r="E15" s="115"/>
      <c r="F15" s="115"/>
      <c r="G15" s="115"/>
      <c r="H15" s="115"/>
      <c r="I15" s="115"/>
      <c r="J15" s="115"/>
      <c r="K15" s="223" t="s">
        <v>299</v>
      </c>
      <c r="L15" s="113" t="s">
        <v>290</v>
      </c>
    </row>
    <row r="16" spans="1:12" s="107" customFormat="1" ht="20.100000000000001" customHeight="1" x14ac:dyDescent="0.3">
      <c r="A16" s="114" t="s">
        <v>319</v>
      </c>
      <c r="B16" s="115"/>
      <c r="C16" s="115"/>
      <c r="D16" s="115"/>
      <c r="E16" s="115"/>
      <c r="F16" s="115"/>
      <c r="G16" s="115"/>
      <c r="H16" s="115"/>
      <c r="I16" s="115"/>
      <c r="J16" s="115"/>
      <c r="K16" s="223" t="s">
        <v>300</v>
      </c>
      <c r="L16" s="113" t="s">
        <v>289</v>
      </c>
    </row>
    <row r="17" spans="1:12" s="107" customFormat="1" ht="33" customHeight="1" x14ac:dyDescent="0.3">
      <c r="A17" s="260" t="s">
        <v>305</v>
      </c>
      <c r="B17" s="261"/>
      <c r="C17" s="261"/>
      <c r="D17" s="261"/>
      <c r="E17" s="261"/>
      <c r="F17" s="261"/>
      <c r="G17" s="261"/>
      <c r="H17" s="261"/>
      <c r="I17" s="261"/>
      <c r="J17" s="262"/>
      <c r="K17" s="223" t="s">
        <v>299</v>
      </c>
      <c r="L17" s="113" t="s">
        <v>289</v>
      </c>
    </row>
    <row r="18" spans="1:12" s="107" customFormat="1" ht="34.5" customHeight="1" x14ac:dyDescent="0.3">
      <c r="A18" s="267" t="s">
        <v>320</v>
      </c>
      <c r="B18" s="268"/>
      <c r="C18" s="268"/>
      <c r="D18" s="268"/>
      <c r="E18" s="268"/>
      <c r="F18" s="268"/>
      <c r="G18" s="268"/>
      <c r="H18" s="268"/>
      <c r="I18" s="268"/>
      <c r="J18" s="269"/>
      <c r="K18" s="223" t="s">
        <v>300</v>
      </c>
      <c r="L18" s="113" t="s">
        <v>289</v>
      </c>
    </row>
    <row r="19" spans="1:12" s="107" customFormat="1" ht="20.100000000000001" customHeight="1" x14ac:dyDescent="0.3">
      <c r="A19" s="114" t="s">
        <v>294</v>
      </c>
      <c r="B19" s="115"/>
      <c r="C19" s="115"/>
      <c r="D19" s="115"/>
      <c r="E19" s="115"/>
      <c r="F19" s="115"/>
      <c r="G19" s="115"/>
      <c r="H19" s="115"/>
      <c r="I19" s="115"/>
      <c r="J19" s="115"/>
      <c r="K19" s="223" t="s">
        <v>299</v>
      </c>
      <c r="L19" s="113" t="s">
        <v>290</v>
      </c>
    </row>
    <row r="20" spans="1:12" s="107" customFormat="1" ht="20.100000000000001" customHeight="1" x14ac:dyDescent="0.3">
      <c r="A20" s="116" t="s">
        <v>295</v>
      </c>
      <c r="B20" s="115"/>
      <c r="C20" s="115"/>
      <c r="D20" s="115"/>
      <c r="E20" s="115"/>
      <c r="F20" s="115"/>
      <c r="G20" s="115"/>
      <c r="H20" s="115"/>
      <c r="I20" s="115"/>
      <c r="J20" s="115"/>
      <c r="K20" s="223" t="s">
        <v>300</v>
      </c>
      <c r="L20" s="113" t="s">
        <v>290</v>
      </c>
    </row>
    <row r="21" spans="1:12" s="107" customFormat="1" ht="36.75" customHeight="1" x14ac:dyDescent="0.3">
      <c r="A21" s="263" t="s">
        <v>318</v>
      </c>
      <c r="B21" s="264"/>
      <c r="C21" s="264"/>
      <c r="D21" s="264"/>
      <c r="E21" s="264"/>
      <c r="F21" s="264"/>
      <c r="G21" s="264"/>
      <c r="H21" s="264"/>
      <c r="I21" s="264"/>
      <c r="J21" s="265"/>
      <c r="K21" s="224" t="s">
        <v>300</v>
      </c>
      <c r="L21" s="117" t="s">
        <v>290</v>
      </c>
    </row>
    <row r="22" spans="1:12" s="107" customFormat="1" ht="12" customHeight="1" x14ac:dyDescent="0.3">
      <c r="A22" s="118"/>
      <c r="B22" s="111"/>
      <c r="C22" s="111"/>
      <c r="D22" s="111"/>
      <c r="E22" s="111"/>
      <c r="F22" s="111"/>
      <c r="G22" s="111"/>
      <c r="H22" s="111"/>
      <c r="I22" s="111"/>
      <c r="J22" s="111"/>
      <c r="K22" s="111"/>
      <c r="L22" s="111"/>
    </row>
    <row r="23" spans="1:12" s="107" customFormat="1" ht="20.25" x14ac:dyDescent="0.3">
      <c r="A23" s="119" t="s">
        <v>321</v>
      </c>
      <c r="B23" s="111"/>
      <c r="C23" s="111"/>
      <c r="D23" s="111"/>
      <c r="E23" s="111"/>
      <c r="F23" s="111"/>
      <c r="G23" s="111"/>
      <c r="H23" s="111"/>
      <c r="I23" s="111"/>
      <c r="J23" s="111"/>
      <c r="K23" s="122" t="str" cm="1">
        <f t="array" ref="K23">IF(OR(K10:K21="YES",K10:K21="Unknown"),"Go to Level 2 Assessment","Complete reporting and submit to SA Water")</f>
        <v>Go to Level 2 Assessment</v>
      </c>
      <c r="L23" s="111"/>
    </row>
    <row r="24" spans="1:12" s="107" customFormat="1" x14ac:dyDescent="0.3">
      <c r="A24" s="119" t="s">
        <v>242</v>
      </c>
      <c r="B24" s="111"/>
      <c r="C24" s="111"/>
      <c r="D24" s="111"/>
      <c r="E24" s="111"/>
      <c r="F24" s="111"/>
      <c r="G24" s="111"/>
      <c r="H24" s="111"/>
      <c r="I24" s="111"/>
      <c r="J24" s="111"/>
      <c r="K24" s="111"/>
      <c r="L24" s="111"/>
    </row>
    <row r="25" spans="1:12" s="107" customFormat="1" x14ac:dyDescent="0.3">
      <c r="A25" s="111"/>
      <c r="B25" s="111"/>
      <c r="C25" s="111"/>
      <c r="D25" s="111"/>
      <c r="E25" s="111"/>
      <c r="F25" s="111"/>
      <c r="G25" s="111"/>
      <c r="H25" s="111"/>
      <c r="I25" s="111"/>
      <c r="J25" s="111"/>
      <c r="K25" s="111"/>
      <c r="L25" s="111"/>
    </row>
    <row r="26" spans="1:12" s="107" customFormat="1" x14ac:dyDescent="0.3">
      <c r="A26" s="120"/>
      <c r="B26" s="111"/>
      <c r="C26" s="111"/>
      <c r="D26" s="111"/>
      <c r="E26" s="111"/>
      <c r="F26" s="111"/>
      <c r="G26" s="111"/>
      <c r="H26" s="111"/>
      <c r="I26" s="111"/>
      <c r="J26" s="111"/>
      <c r="K26" s="111"/>
      <c r="L26" s="111"/>
    </row>
    <row r="27" spans="1:12" s="107" customFormat="1" x14ac:dyDescent="0.3">
      <c r="A27" s="118"/>
      <c r="B27" s="111"/>
      <c r="C27" s="111"/>
      <c r="D27" s="111"/>
      <c r="E27" s="111"/>
      <c r="F27" s="111"/>
      <c r="G27" s="111"/>
      <c r="H27" s="111"/>
      <c r="I27" s="111"/>
      <c r="J27" s="111"/>
      <c r="K27" s="111"/>
      <c r="L27" s="111"/>
    </row>
    <row r="28" spans="1:12" s="107" customFormat="1" x14ac:dyDescent="0.3">
      <c r="A28" s="111"/>
      <c r="B28" s="111"/>
      <c r="C28" s="111"/>
      <c r="D28" s="111"/>
      <c r="E28" s="111"/>
      <c r="F28" s="111"/>
      <c r="G28" s="111"/>
      <c r="H28" s="111"/>
      <c r="I28" s="111"/>
      <c r="J28" s="111"/>
      <c r="K28" s="111"/>
      <c r="L28" s="111"/>
    </row>
    <row r="29" spans="1:12" s="107" customFormat="1" x14ac:dyDescent="0.3">
      <c r="A29" s="111"/>
      <c r="B29" s="111"/>
      <c r="C29" s="111"/>
      <c r="D29" s="111"/>
      <c r="E29" s="111"/>
      <c r="F29" s="111"/>
      <c r="G29" s="111"/>
      <c r="H29" s="111"/>
      <c r="I29" s="111"/>
      <c r="J29" s="111"/>
      <c r="K29" s="111"/>
      <c r="L29" s="111"/>
    </row>
    <row r="30" spans="1:12" s="107" customFormat="1" x14ac:dyDescent="0.3">
      <c r="A30" s="111"/>
      <c r="B30" s="111"/>
      <c r="C30" s="111"/>
      <c r="D30" s="111"/>
      <c r="E30" s="111"/>
      <c r="F30" s="111"/>
      <c r="G30" s="111"/>
      <c r="H30" s="111"/>
      <c r="I30" s="111"/>
      <c r="J30" s="111"/>
      <c r="K30" s="111"/>
      <c r="L30" s="111"/>
    </row>
    <row r="31" spans="1:12" s="107" customFormat="1" x14ac:dyDescent="0.3">
      <c r="A31" s="111"/>
      <c r="B31" s="111"/>
      <c r="C31" s="111"/>
      <c r="D31" s="111"/>
      <c r="E31" s="111"/>
      <c r="F31" s="111"/>
      <c r="G31" s="111"/>
      <c r="H31" s="111"/>
      <c r="I31" s="111"/>
      <c r="J31" s="111"/>
      <c r="K31" s="111"/>
      <c r="L31" s="111"/>
    </row>
    <row r="32" spans="1:12" s="107" customFormat="1" x14ac:dyDescent="0.3">
      <c r="A32" s="111"/>
      <c r="B32" s="111"/>
      <c r="C32" s="111"/>
      <c r="D32" s="111"/>
      <c r="E32" s="111"/>
      <c r="F32" s="111"/>
      <c r="G32" s="111"/>
      <c r="H32" s="111"/>
      <c r="I32" s="111"/>
      <c r="J32" s="111"/>
      <c r="K32" s="111"/>
      <c r="L32" s="111"/>
    </row>
    <row r="33" spans="1:12" s="107" customFormat="1" x14ac:dyDescent="0.3">
      <c r="A33" s="111"/>
      <c r="B33" s="111"/>
      <c r="C33" s="111"/>
      <c r="D33" s="111"/>
      <c r="E33" s="111"/>
      <c r="F33" s="111"/>
      <c r="G33" s="111"/>
      <c r="H33" s="111"/>
      <c r="I33" s="111"/>
      <c r="J33" s="111"/>
      <c r="K33" s="111"/>
      <c r="L33" s="111"/>
    </row>
    <row r="34" spans="1:12" s="107" customFormat="1" x14ac:dyDescent="0.3">
      <c r="A34" s="111"/>
      <c r="B34" s="111"/>
      <c r="C34" s="111"/>
      <c r="D34" s="111"/>
      <c r="E34" s="111"/>
      <c r="F34" s="111"/>
      <c r="G34" s="111"/>
      <c r="H34" s="111"/>
      <c r="I34" s="111"/>
      <c r="J34" s="111"/>
      <c r="K34" s="111"/>
      <c r="L34" s="111"/>
    </row>
    <row r="35" spans="1:12" s="107" customFormat="1" x14ac:dyDescent="0.3">
      <c r="A35" s="111"/>
      <c r="B35" s="111"/>
      <c r="C35" s="111"/>
      <c r="D35" s="111"/>
      <c r="E35" s="111"/>
      <c r="F35" s="111"/>
      <c r="G35" s="111"/>
      <c r="H35" s="111"/>
      <c r="I35" s="111"/>
      <c r="J35" s="111"/>
      <c r="K35" s="111"/>
      <c r="L35" s="111"/>
    </row>
    <row r="36" spans="1:12" s="107" customFormat="1" x14ac:dyDescent="0.3">
      <c r="A36" s="111"/>
      <c r="B36" s="111"/>
      <c r="C36" s="111"/>
      <c r="D36" s="111"/>
      <c r="E36" s="111"/>
      <c r="F36" s="111"/>
      <c r="G36" s="111"/>
      <c r="H36" s="111"/>
      <c r="I36" s="111"/>
      <c r="J36" s="111"/>
      <c r="K36" s="111"/>
      <c r="L36" s="111"/>
    </row>
    <row r="37" spans="1:12" s="107" customFormat="1" x14ac:dyDescent="0.3">
      <c r="A37" s="111"/>
      <c r="B37" s="111"/>
      <c r="C37" s="111"/>
      <c r="D37" s="111"/>
      <c r="E37" s="111"/>
      <c r="F37" s="111"/>
      <c r="G37" s="111"/>
      <c r="H37" s="111"/>
      <c r="I37" s="111"/>
      <c r="J37" s="111"/>
      <c r="K37" s="111"/>
      <c r="L37" s="111"/>
    </row>
    <row r="38" spans="1:12" s="107" customFormat="1" x14ac:dyDescent="0.3">
      <c r="A38" s="111"/>
      <c r="B38" s="111"/>
      <c r="C38" s="111"/>
      <c r="D38" s="111"/>
      <c r="E38" s="111"/>
      <c r="F38" s="111"/>
      <c r="G38" s="111"/>
      <c r="H38" s="111"/>
      <c r="I38" s="111"/>
      <c r="J38" s="111"/>
      <c r="K38" s="111"/>
      <c r="L38" s="111"/>
    </row>
    <row r="39" spans="1:12" s="107" customFormat="1" x14ac:dyDescent="0.3">
      <c r="A39" s="111"/>
      <c r="B39" s="111"/>
      <c r="C39" s="111"/>
      <c r="D39" s="111"/>
      <c r="E39" s="111"/>
      <c r="F39" s="111"/>
      <c r="G39" s="111"/>
      <c r="H39" s="111"/>
      <c r="I39" s="111"/>
      <c r="J39" s="111"/>
      <c r="K39" s="111"/>
      <c r="L39" s="111"/>
    </row>
    <row r="40" spans="1:12" s="107" customFormat="1" x14ac:dyDescent="0.3">
      <c r="A40" s="111"/>
      <c r="B40" s="111"/>
      <c r="C40" s="111"/>
      <c r="D40" s="111"/>
      <c r="E40" s="111"/>
      <c r="F40" s="111"/>
      <c r="G40" s="111"/>
      <c r="H40" s="111"/>
      <c r="I40" s="111"/>
      <c r="J40" s="111"/>
      <c r="K40" s="111"/>
      <c r="L40" s="111"/>
    </row>
    <row r="41" spans="1:12" s="107" customFormat="1" x14ac:dyDescent="0.3">
      <c r="A41" s="111"/>
      <c r="B41" s="111"/>
      <c r="C41" s="111"/>
      <c r="D41" s="111"/>
      <c r="E41" s="111"/>
      <c r="F41" s="111"/>
      <c r="G41" s="111"/>
      <c r="H41" s="111"/>
      <c r="I41" s="111"/>
      <c r="J41" s="111"/>
      <c r="K41" s="111"/>
      <c r="L41" s="111"/>
    </row>
    <row r="42" spans="1:12" s="107" customFormat="1" x14ac:dyDescent="0.3"/>
    <row r="43" spans="1:12" s="107" customFormat="1" x14ac:dyDescent="0.3"/>
    <row r="44" spans="1:12" s="107" customFormat="1" x14ac:dyDescent="0.3"/>
    <row r="45" spans="1:12" s="107" customFormat="1" x14ac:dyDescent="0.3"/>
    <row r="46" spans="1:12" s="107" customFormat="1" x14ac:dyDescent="0.3"/>
    <row r="47" spans="1:12" s="107" customFormat="1" x14ac:dyDescent="0.3"/>
    <row r="48" spans="1:12" s="107" customFormat="1" x14ac:dyDescent="0.3"/>
    <row r="49" s="107" customFormat="1" x14ac:dyDescent="0.3"/>
    <row r="50" s="107" customFormat="1" x14ac:dyDescent="0.3"/>
    <row r="51" s="107" customFormat="1" x14ac:dyDescent="0.3"/>
    <row r="52" s="107" customFormat="1" x14ac:dyDescent="0.3"/>
    <row r="53" s="107" customFormat="1" x14ac:dyDescent="0.3"/>
    <row r="54" s="107" customFormat="1" x14ac:dyDescent="0.3"/>
    <row r="55" s="107" customFormat="1" x14ac:dyDescent="0.3"/>
    <row r="56" s="107" customFormat="1" x14ac:dyDescent="0.3"/>
    <row r="57" s="107" customFormat="1" x14ac:dyDescent="0.3"/>
    <row r="58" s="107" customFormat="1" x14ac:dyDescent="0.3"/>
    <row r="59" s="107" customFormat="1" x14ac:dyDescent="0.3"/>
    <row r="60" s="107" customFormat="1" x14ac:dyDescent="0.3"/>
    <row r="61" s="107" customFormat="1" x14ac:dyDescent="0.3"/>
    <row r="62" s="107" customFormat="1" x14ac:dyDescent="0.3"/>
    <row r="63" s="107" customFormat="1" x14ac:dyDescent="0.3"/>
    <row r="64" s="107" customFormat="1" x14ac:dyDescent="0.3"/>
    <row r="65" s="107" customFormat="1" x14ac:dyDescent="0.3"/>
    <row r="66" s="107" customFormat="1" x14ac:dyDescent="0.3"/>
    <row r="67" s="107" customFormat="1" x14ac:dyDescent="0.3"/>
    <row r="68" s="107" customFormat="1" x14ac:dyDescent="0.3"/>
    <row r="69" s="107" customFormat="1" x14ac:dyDescent="0.3"/>
    <row r="70" s="107" customFormat="1" x14ac:dyDescent="0.3"/>
    <row r="71" s="107" customFormat="1" x14ac:dyDescent="0.3"/>
    <row r="72" s="107" customFormat="1" x14ac:dyDescent="0.3"/>
    <row r="73" s="107" customFormat="1" x14ac:dyDescent="0.3"/>
    <row r="74" s="107" customFormat="1" x14ac:dyDescent="0.3"/>
    <row r="75" s="107" customFormat="1" x14ac:dyDescent="0.3"/>
    <row r="76" s="107" customFormat="1" x14ac:dyDescent="0.3"/>
    <row r="77" s="107" customFormat="1" x14ac:dyDescent="0.3"/>
    <row r="78" s="107" customFormat="1" x14ac:dyDescent="0.3"/>
    <row r="79" s="107" customFormat="1" x14ac:dyDescent="0.3"/>
    <row r="80" s="107" customFormat="1" x14ac:dyDescent="0.3"/>
    <row r="81" s="107" customFormat="1" x14ac:dyDescent="0.3"/>
    <row r="82" s="107" customFormat="1" x14ac:dyDescent="0.3"/>
    <row r="83" s="107" customFormat="1" x14ac:dyDescent="0.3"/>
    <row r="84" s="107" customFormat="1" x14ac:dyDescent="0.3"/>
  </sheetData>
  <sheetProtection sheet="1" objects="1" scenarios="1"/>
  <protectedRanges>
    <protectedRange sqref="K10:K21" name="Range1"/>
  </protectedRanges>
  <mergeCells count="8">
    <mergeCell ref="B5:C5"/>
    <mergeCell ref="A13:J13"/>
    <mergeCell ref="A14:J14"/>
    <mergeCell ref="A21:J21"/>
    <mergeCell ref="A7:L7"/>
    <mergeCell ref="A10:J10"/>
    <mergeCell ref="A18:J18"/>
    <mergeCell ref="A17:J1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C8B637-68A8-43FF-9BFE-7CCDEE5542CC}">
          <x14:formula1>
            <xm:f>'Calcs and Refs'!$AD$3:$AD$6</xm:f>
          </x14:formula1>
          <xm:sqref>K10:K21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C2F2B-2CC2-42DF-BC2E-4B1B3D83A467}">
  <sheetPr>
    <tabColor rgb="FF76D750"/>
  </sheetPr>
  <dimension ref="A1:AM332"/>
  <sheetViews>
    <sheetView zoomScale="80" zoomScaleNormal="80" workbookViewId="0">
      <selection activeCell="B15" sqref="B15"/>
    </sheetView>
  </sheetViews>
  <sheetFormatPr defaultColWidth="8.77734375" defaultRowHeight="16.5" x14ac:dyDescent="0.25"/>
  <cols>
    <col min="1" max="1" width="9.77734375" style="126" customWidth="1"/>
    <col min="2" max="2" width="50.44140625" style="126" customWidth="1"/>
    <col min="3" max="3" width="22.77734375" style="126" hidden="1" customWidth="1"/>
    <col min="4" max="4" width="27.109375" style="126" hidden="1" customWidth="1"/>
    <col min="5" max="5" width="24.109375" style="126" hidden="1" customWidth="1"/>
    <col min="6" max="6" width="25.44140625" style="126" hidden="1" customWidth="1"/>
    <col min="7" max="7" width="10.77734375" style="169" customWidth="1"/>
    <col min="8" max="8" width="52.77734375" style="169" customWidth="1"/>
    <col min="9" max="9" width="64.21875" style="169" customWidth="1"/>
    <col min="10" max="10" width="69.77734375" style="126" customWidth="1"/>
    <col min="11" max="37" width="8.77734375" style="125"/>
    <col min="38" max="16384" width="8.77734375" style="126"/>
  </cols>
  <sheetData>
    <row r="1" spans="1:39" s="124" customFormat="1" ht="19.5" x14ac:dyDescent="0.3">
      <c r="A1" s="123" t="s">
        <v>264</v>
      </c>
      <c r="B1" s="123"/>
      <c r="C1" s="123"/>
      <c r="D1" s="123"/>
      <c r="E1" s="123"/>
      <c r="F1" s="123"/>
      <c r="G1" s="123"/>
      <c r="H1" s="123"/>
      <c r="I1" s="123"/>
      <c r="J1" s="123"/>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11"/>
      <c r="AM1" s="111"/>
    </row>
    <row r="2" spans="1:39" s="124" customFormat="1" ht="15" customHeight="1" x14ac:dyDescent="0.3">
      <c r="A2" s="105"/>
      <c r="B2" s="105"/>
      <c r="C2" s="105"/>
      <c r="D2" s="105"/>
      <c r="E2" s="105"/>
      <c r="F2" s="105"/>
      <c r="G2" s="105"/>
      <c r="H2" s="105"/>
      <c r="I2" s="105"/>
      <c r="J2" s="105"/>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11"/>
      <c r="AM2" s="111"/>
    </row>
    <row r="3" spans="1:39" s="124" customFormat="1" ht="20.100000000000001" customHeight="1" x14ac:dyDescent="0.3">
      <c r="A3" s="226" t="s">
        <v>0</v>
      </c>
      <c r="B3" s="225" t="s">
        <v>287</v>
      </c>
      <c r="C3" s="108"/>
      <c r="D3" s="108"/>
      <c r="E3" s="108"/>
      <c r="F3" s="108"/>
      <c r="G3" s="108"/>
      <c r="H3" s="108"/>
      <c r="I3" s="108"/>
      <c r="J3" s="108"/>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11"/>
      <c r="AM3" s="111"/>
    </row>
    <row r="4" spans="1:39" s="124" customFormat="1" ht="20.100000000000001" customHeight="1" x14ac:dyDescent="0.3">
      <c r="A4" s="227" t="s">
        <v>0</v>
      </c>
      <c r="B4" s="225" t="s">
        <v>282</v>
      </c>
      <c r="C4" s="108"/>
      <c r="D4" s="108"/>
      <c r="E4" s="108"/>
      <c r="F4" s="108"/>
      <c r="G4" s="108"/>
      <c r="H4" s="108"/>
      <c r="I4" s="108"/>
      <c r="J4" s="108"/>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11"/>
      <c r="AM4" s="111"/>
    </row>
    <row r="5" spans="1:39" x14ac:dyDescent="0.2">
      <c r="A5" s="108"/>
      <c r="B5" s="108"/>
      <c r="C5" s="108"/>
      <c r="D5" s="108"/>
      <c r="E5" s="108"/>
      <c r="F5" s="108"/>
      <c r="G5" s="108"/>
      <c r="H5" s="108"/>
      <c r="I5" s="108"/>
      <c r="J5" s="108"/>
    </row>
    <row r="6" spans="1:39" s="128" customFormat="1" ht="25.5" customHeight="1" x14ac:dyDescent="0.25">
      <c r="A6" s="232" t="s">
        <v>1</v>
      </c>
      <c r="B6" s="233" t="s">
        <v>178</v>
      </c>
      <c r="C6" s="233" t="s">
        <v>3</v>
      </c>
      <c r="D6" s="234" t="s">
        <v>4</v>
      </c>
      <c r="E6" s="234" t="s">
        <v>5</v>
      </c>
      <c r="F6" s="234" t="s">
        <v>6</v>
      </c>
      <c r="G6" s="235" t="s">
        <v>7</v>
      </c>
      <c r="H6" s="236" t="s">
        <v>8</v>
      </c>
      <c r="I6" s="236" t="s">
        <v>343</v>
      </c>
      <c r="J6" s="236" t="s">
        <v>9</v>
      </c>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row>
    <row r="7" spans="1:39" ht="86.25" x14ac:dyDescent="0.25">
      <c r="A7" s="129">
        <v>1</v>
      </c>
      <c r="B7" s="170" t="s">
        <v>184</v>
      </c>
      <c r="C7" s="130" t="s">
        <v>14</v>
      </c>
      <c r="D7" s="131" t="s">
        <v>15</v>
      </c>
      <c r="E7" s="131" t="s">
        <v>16</v>
      </c>
      <c r="F7" s="132" t="s">
        <v>17</v>
      </c>
      <c r="G7" s="133" t="s">
        <v>18</v>
      </c>
      <c r="H7" s="281" t="s">
        <v>16</v>
      </c>
      <c r="I7" s="279"/>
      <c r="J7" s="134" t="s">
        <v>322</v>
      </c>
    </row>
    <row r="8" spans="1:39" ht="103.5" x14ac:dyDescent="0.25">
      <c r="A8" s="135">
        <f>A7+1</f>
        <v>2</v>
      </c>
      <c r="B8" s="171" t="s">
        <v>185</v>
      </c>
      <c r="C8" s="136" t="s">
        <v>14</v>
      </c>
      <c r="D8" s="137" t="s">
        <v>15</v>
      </c>
      <c r="E8" s="137" t="s">
        <v>16</v>
      </c>
      <c r="F8" s="132" t="s">
        <v>17</v>
      </c>
      <c r="G8" s="138" t="s">
        <v>18</v>
      </c>
      <c r="H8" s="145" t="s">
        <v>17</v>
      </c>
      <c r="I8" s="279"/>
      <c r="J8" s="134" t="s">
        <v>323</v>
      </c>
    </row>
    <row r="9" spans="1:39" ht="34.5" x14ac:dyDescent="0.25">
      <c r="A9" s="135">
        <f t="shared" ref="A9:A22" si="0">A8+1</f>
        <v>3</v>
      </c>
      <c r="B9" s="171" t="s">
        <v>19</v>
      </c>
      <c r="C9" s="136" t="s">
        <v>20</v>
      </c>
      <c r="D9" s="137" t="s">
        <v>21</v>
      </c>
      <c r="E9" s="137" t="s">
        <v>22</v>
      </c>
      <c r="F9" s="139" t="s">
        <v>23</v>
      </c>
      <c r="G9" s="138" t="s">
        <v>18</v>
      </c>
      <c r="H9" s="282">
        <v>5</v>
      </c>
      <c r="I9" s="279"/>
      <c r="J9" s="134" t="s">
        <v>24</v>
      </c>
    </row>
    <row r="10" spans="1:39" ht="51.75" x14ac:dyDescent="0.25">
      <c r="A10" s="135">
        <f t="shared" si="0"/>
        <v>4</v>
      </c>
      <c r="B10" s="171" t="s">
        <v>325</v>
      </c>
      <c r="C10" s="136" t="s">
        <v>25</v>
      </c>
      <c r="D10" s="137" t="s">
        <v>26</v>
      </c>
      <c r="E10" s="137" t="s">
        <v>27</v>
      </c>
      <c r="F10" s="139" t="s">
        <v>28</v>
      </c>
      <c r="G10" s="140" t="s">
        <v>29</v>
      </c>
      <c r="H10" s="283">
        <v>1</v>
      </c>
      <c r="I10" s="279"/>
      <c r="J10" s="134" t="s">
        <v>303</v>
      </c>
    </row>
    <row r="11" spans="1:39" ht="34.5" x14ac:dyDescent="0.25">
      <c r="A11" s="135">
        <f t="shared" si="0"/>
        <v>5</v>
      </c>
      <c r="B11" s="171" t="s">
        <v>30</v>
      </c>
      <c r="C11" s="136" t="s">
        <v>31</v>
      </c>
      <c r="D11" s="137" t="s">
        <v>32</v>
      </c>
      <c r="E11" s="137" t="s">
        <v>33</v>
      </c>
      <c r="F11" s="139" t="s">
        <v>34</v>
      </c>
      <c r="G11" s="141" t="s">
        <v>35</v>
      </c>
      <c r="H11" s="282">
        <v>5</v>
      </c>
      <c r="I11" s="279"/>
      <c r="J11" s="142" t="s">
        <v>36</v>
      </c>
    </row>
    <row r="12" spans="1:39" ht="34.5" x14ac:dyDescent="0.25">
      <c r="A12" s="135">
        <f t="shared" si="0"/>
        <v>6</v>
      </c>
      <c r="B12" s="136" t="s">
        <v>37</v>
      </c>
      <c r="C12" s="136" t="s">
        <v>25</v>
      </c>
      <c r="D12" s="137" t="s">
        <v>38</v>
      </c>
      <c r="E12" s="136" t="s">
        <v>39</v>
      </c>
      <c r="F12" s="143" t="s">
        <v>40</v>
      </c>
      <c r="G12" s="144" t="s">
        <v>41</v>
      </c>
      <c r="H12" s="145" t="s">
        <v>39</v>
      </c>
      <c r="I12" s="279"/>
      <c r="J12" s="146" t="s">
        <v>268</v>
      </c>
    </row>
    <row r="13" spans="1:39" ht="34.5" x14ac:dyDescent="0.25">
      <c r="A13" s="135">
        <f t="shared" si="0"/>
        <v>7</v>
      </c>
      <c r="B13" s="136" t="s">
        <v>143</v>
      </c>
      <c r="C13" s="136" t="s">
        <v>42</v>
      </c>
      <c r="D13" s="137" t="s">
        <v>43</v>
      </c>
      <c r="E13" s="137" t="s">
        <v>44</v>
      </c>
      <c r="F13" s="139" t="s">
        <v>45</v>
      </c>
      <c r="G13" s="147" t="s">
        <v>46</v>
      </c>
      <c r="H13" s="145" t="s">
        <v>45</v>
      </c>
      <c r="I13" s="279"/>
      <c r="J13" s="148" t="s">
        <v>47</v>
      </c>
    </row>
    <row r="14" spans="1:39" ht="34.5" x14ac:dyDescent="0.25">
      <c r="A14" s="135">
        <f t="shared" si="0"/>
        <v>8</v>
      </c>
      <c r="B14" s="136" t="s">
        <v>349</v>
      </c>
      <c r="C14" s="136" t="s">
        <v>48</v>
      </c>
      <c r="D14" s="137" t="s">
        <v>49</v>
      </c>
      <c r="E14" s="137" t="s">
        <v>50</v>
      </c>
      <c r="F14" s="143" t="s">
        <v>51</v>
      </c>
      <c r="G14" s="144" t="s">
        <v>41</v>
      </c>
      <c r="H14" s="149" t="s">
        <v>345</v>
      </c>
      <c r="I14" s="279"/>
      <c r="J14" s="146" t="s">
        <v>52</v>
      </c>
    </row>
    <row r="15" spans="1:39" ht="34.5" x14ac:dyDescent="0.25">
      <c r="A15" s="135">
        <f t="shared" si="0"/>
        <v>9</v>
      </c>
      <c r="B15" s="136" t="s">
        <v>338</v>
      </c>
      <c r="C15" s="137" t="s">
        <v>53</v>
      </c>
      <c r="D15" s="137" t="s">
        <v>54</v>
      </c>
      <c r="E15" s="137" t="s">
        <v>55</v>
      </c>
      <c r="F15" s="139" t="s">
        <v>56</v>
      </c>
      <c r="G15" s="150" t="s">
        <v>57</v>
      </c>
      <c r="H15" s="282">
        <v>1.5</v>
      </c>
      <c r="I15" s="279"/>
      <c r="J15" s="151" t="s">
        <v>235</v>
      </c>
    </row>
    <row r="16" spans="1:39" ht="34.5" x14ac:dyDescent="0.25">
      <c r="A16" s="135">
        <f t="shared" si="0"/>
        <v>10</v>
      </c>
      <c r="B16" s="136" t="s">
        <v>339</v>
      </c>
      <c r="C16" s="136" t="s">
        <v>58</v>
      </c>
      <c r="D16" s="137" t="s">
        <v>59</v>
      </c>
      <c r="E16" s="137" t="s">
        <v>60</v>
      </c>
      <c r="F16" s="139" t="s">
        <v>61</v>
      </c>
      <c r="G16" s="150" t="s">
        <v>57</v>
      </c>
      <c r="H16" s="282">
        <v>1</v>
      </c>
      <c r="I16" s="279"/>
      <c r="J16" s="151" t="s">
        <v>236</v>
      </c>
    </row>
    <row r="17" spans="1:10" ht="33.4" customHeight="1" x14ac:dyDescent="0.25">
      <c r="A17" s="135">
        <f t="shared" si="0"/>
        <v>11</v>
      </c>
      <c r="B17" s="136" t="s">
        <v>62</v>
      </c>
      <c r="C17" s="136" t="s">
        <v>63</v>
      </c>
      <c r="D17" s="136" t="s">
        <v>64</v>
      </c>
      <c r="E17" s="136" t="s">
        <v>65</v>
      </c>
      <c r="F17" s="143" t="s">
        <v>66</v>
      </c>
      <c r="G17" s="144" t="s">
        <v>41</v>
      </c>
      <c r="H17" s="152" t="s">
        <v>65</v>
      </c>
      <c r="I17" s="279"/>
      <c r="J17" s="153" t="s">
        <v>67</v>
      </c>
    </row>
    <row r="18" spans="1:10" ht="40.9" customHeight="1" x14ac:dyDescent="0.25">
      <c r="A18" s="135">
        <f t="shared" si="0"/>
        <v>12</v>
      </c>
      <c r="B18" s="136" t="s">
        <v>247</v>
      </c>
      <c r="C18" s="136" t="s">
        <v>68</v>
      </c>
      <c r="D18" s="136" t="s">
        <v>69</v>
      </c>
      <c r="E18" s="136" t="s">
        <v>70</v>
      </c>
      <c r="F18" s="143" t="s">
        <v>71</v>
      </c>
      <c r="G18" s="144" t="s">
        <v>41</v>
      </c>
      <c r="H18" s="152" t="s">
        <v>341</v>
      </c>
      <c r="I18" s="279"/>
      <c r="J18" s="146" t="s">
        <v>72</v>
      </c>
    </row>
    <row r="19" spans="1:10" ht="86.25" x14ac:dyDescent="0.25">
      <c r="A19" s="135">
        <f t="shared" si="0"/>
        <v>13</v>
      </c>
      <c r="B19" s="136" t="s">
        <v>355</v>
      </c>
      <c r="C19" s="136" t="s">
        <v>73</v>
      </c>
      <c r="D19" s="136" t="s">
        <v>74</v>
      </c>
      <c r="E19" s="136" t="s">
        <v>75</v>
      </c>
      <c r="F19" s="143" t="s">
        <v>76</v>
      </c>
      <c r="G19" s="144" t="s">
        <v>41</v>
      </c>
      <c r="H19" s="152" t="s">
        <v>350</v>
      </c>
      <c r="I19" s="279"/>
      <c r="J19" s="146" t="s">
        <v>354</v>
      </c>
    </row>
    <row r="20" spans="1:10" ht="54" customHeight="1" x14ac:dyDescent="0.25">
      <c r="A20" s="135">
        <f t="shared" si="0"/>
        <v>14</v>
      </c>
      <c r="B20" s="136" t="s">
        <v>78</v>
      </c>
      <c r="C20" s="136" t="s">
        <v>79</v>
      </c>
      <c r="D20" s="136" t="s">
        <v>80</v>
      </c>
      <c r="E20" s="136" t="s">
        <v>81</v>
      </c>
      <c r="F20" s="143" t="s">
        <v>82</v>
      </c>
      <c r="G20" s="144" t="s">
        <v>41</v>
      </c>
      <c r="H20" s="152" t="s">
        <v>269</v>
      </c>
      <c r="I20" s="279"/>
      <c r="J20" s="146" t="s">
        <v>83</v>
      </c>
    </row>
    <row r="21" spans="1:10" ht="51" customHeight="1" x14ac:dyDescent="0.25">
      <c r="A21" s="135">
        <f t="shared" si="0"/>
        <v>15</v>
      </c>
      <c r="B21" s="136" t="s">
        <v>335</v>
      </c>
      <c r="C21" s="136" t="s">
        <v>84</v>
      </c>
      <c r="D21" s="136" t="s">
        <v>85</v>
      </c>
      <c r="E21" s="136" t="s">
        <v>86</v>
      </c>
      <c r="F21" s="143" t="s">
        <v>87</v>
      </c>
      <c r="G21" s="144" t="s">
        <v>41</v>
      </c>
      <c r="H21" s="149" t="s">
        <v>342</v>
      </c>
      <c r="I21" s="279"/>
      <c r="J21" s="148" t="s">
        <v>88</v>
      </c>
    </row>
    <row r="22" spans="1:10" ht="34.5" x14ac:dyDescent="0.25">
      <c r="A22" s="135">
        <f t="shared" si="0"/>
        <v>16</v>
      </c>
      <c r="B22" s="136" t="s">
        <v>89</v>
      </c>
      <c r="C22" s="136" t="s">
        <v>90</v>
      </c>
      <c r="D22" s="137" t="s">
        <v>91</v>
      </c>
      <c r="E22" s="137" t="s">
        <v>92</v>
      </c>
      <c r="F22" s="139" t="s">
        <v>93</v>
      </c>
      <c r="G22" s="150" t="s">
        <v>94</v>
      </c>
      <c r="H22" s="282" t="s">
        <v>95</v>
      </c>
      <c r="I22" s="279"/>
      <c r="J22" s="151" t="s">
        <v>96</v>
      </c>
    </row>
    <row r="23" spans="1:10" ht="54.75" x14ac:dyDescent="0.25">
      <c r="A23" s="135">
        <f>A22+1</f>
        <v>17</v>
      </c>
      <c r="B23" s="136" t="s">
        <v>324</v>
      </c>
      <c r="C23" s="136" t="s">
        <v>97</v>
      </c>
      <c r="D23" s="137" t="s">
        <v>98</v>
      </c>
      <c r="E23" s="137" t="s">
        <v>99</v>
      </c>
      <c r="F23" s="139" t="s">
        <v>100</v>
      </c>
      <c r="G23" s="154" t="s">
        <v>101</v>
      </c>
      <c r="H23" s="155" t="s">
        <v>95</v>
      </c>
      <c r="I23" s="279"/>
      <c r="J23" s="172" t="s">
        <v>96</v>
      </c>
    </row>
    <row r="24" spans="1:10" ht="69" x14ac:dyDescent="0.25">
      <c r="A24" s="135">
        <f>A23+1</f>
        <v>18</v>
      </c>
      <c r="B24" s="171" t="s">
        <v>306</v>
      </c>
      <c r="C24" s="136" t="s">
        <v>97</v>
      </c>
      <c r="D24" s="137" t="s">
        <v>98</v>
      </c>
      <c r="E24" s="137" t="s">
        <v>99</v>
      </c>
      <c r="F24" s="139" t="s">
        <v>100</v>
      </c>
      <c r="G24" s="154" t="s">
        <v>142</v>
      </c>
      <c r="H24" s="155">
        <v>2</v>
      </c>
      <c r="I24" s="279"/>
      <c r="J24" s="172" t="s">
        <v>316</v>
      </c>
    </row>
    <row r="25" spans="1:10" ht="92.25" customHeight="1" x14ac:dyDescent="0.25">
      <c r="A25" s="156">
        <f>A24+1</f>
        <v>19</v>
      </c>
      <c r="B25" s="174" t="s">
        <v>336</v>
      </c>
      <c r="C25" s="157" t="s">
        <v>97</v>
      </c>
      <c r="D25" s="158" t="s">
        <v>98</v>
      </c>
      <c r="E25" s="158" t="s">
        <v>99</v>
      </c>
      <c r="F25" s="159" t="s">
        <v>100</v>
      </c>
      <c r="G25" s="160" t="s">
        <v>41</v>
      </c>
      <c r="H25" s="161" t="s">
        <v>314</v>
      </c>
      <c r="I25" s="280"/>
      <c r="J25" s="173" t="s">
        <v>315</v>
      </c>
    </row>
    <row r="26" spans="1:10" s="125" customFormat="1" x14ac:dyDescent="0.25">
      <c r="G26" s="162"/>
      <c r="H26" s="162"/>
      <c r="I26" s="162"/>
    </row>
    <row r="27" spans="1:10" s="125" customFormat="1" x14ac:dyDescent="0.25">
      <c r="B27" s="163"/>
      <c r="C27" s="163"/>
      <c r="G27" s="162"/>
      <c r="H27" s="162"/>
      <c r="I27" s="162"/>
    </row>
    <row r="28" spans="1:10" s="125" customFormat="1" x14ac:dyDescent="0.25">
      <c r="G28" s="162"/>
      <c r="H28" s="162"/>
      <c r="I28" s="162"/>
    </row>
    <row r="29" spans="1:10" s="125" customFormat="1" x14ac:dyDescent="0.25">
      <c r="G29" s="162"/>
      <c r="H29" s="162"/>
      <c r="I29" s="162"/>
    </row>
    <row r="30" spans="1:10" s="125" customFormat="1" x14ac:dyDescent="0.25">
      <c r="B30" s="164"/>
      <c r="C30" s="165"/>
      <c r="D30" s="165"/>
      <c r="G30" s="166"/>
      <c r="H30" s="166"/>
      <c r="I30" s="166"/>
    </row>
    <row r="31" spans="1:10" s="125" customFormat="1" x14ac:dyDescent="0.25">
      <c r="B31" s="167"/>
      <c r="C31" s="168"/>
      <c r="D31" s="168"/>
      <c r="G31" s="166"/>
      <c r="H31" s="166"/>
      <c r="I31" s="166"/>
    </row>
    <row r="32" spans="1:10" s="125" customFormat="1" x14ac:dyDescent="0.25">
      <c r="B32" s="167"/>
      <c r="C32" s="168"/>
      <c r="D32" s="168"/>
      <c r="G32" s="162"/>
      <c r="H32" s="162"/>
      <c r="I32" s="162"/>
    </row>
    <row r="33" spans="2:9" s="125" customFormat="1" x14ac:dyDescent="0.25">
      <c r="B33" s="167"/>
      <c r="C33" s="168"/>
      <c r="D33" s="168"/>
      <c r="G33" s="162"/>
      <c r="H33" s="162"/>
      <c r="I33" s="162"/>
    </row>
    <row r="34" spans="2:9" s="125" customFormat="1" x14ac:dyDescent="0.25">
      <c r="B34" s="167"/>
      <c r="C34" s="168"/>
      <c r="D34" s="168"/>
      <c r="G34" s="162"/>
      <c r="H34" s="162"/>
      <c r="I34" s="162"/>
    </row>
    <row r="35" spans="2:9" s="125" customFormat="1" x14ac:dyDescent="0.25">
      <c r="G35" s="162"/>
      <c r="H35" s="162"/>
      <c r="I35" s="162"/>
    </row>
    <row r="36" spans="2:9" s="125" customFormat="1" x14ac:dyDescent="0.25">
      <c r="G36" s="162"/>
      <c r="H36" s="162"/>
      <c r="I36" s="162"/>
    </row>
    <row r="37" spans="2:9" s="125" customFormat="1" x14ac:dyDescent="0.25">
      <c r="G37" s="162"/>
      <c r="H37" s="162"/>
      <c r="I37" s="162"/>
    </row>
    <row r="38" spans="2:9" s="125" customFormat="1" x14ac:dyDescent="0.25">
      <c r="G38" s="162"/>
      <c r="H38" s="162"/>
      <c r="I38" s="162"/>
    </row>
    <row r="39" spans="2:9" s="125" customFormat="1" x14ac:dyDescent="0.25">
      <c r="G39" s="162"/>
      <c r="H39" s="162"/>
      <c r="I39" s="162"/>
    </row>
    <row r="40" spans="2:9" s="125" customFormat="1" x14ac:dyDescent="0.25">
      <c r="G40" s="162"/>
      <c r="H40" s="162"/>
      <c r="I40" s="162"/>
    </row>
    <row r="41" spans="2:9" s="125" customFormat="1" x14ac:dyDescent="0.25">
      <c r="G41" s="162"/>
      <c r="H41" s="162"/>
      <c r="I41" s="162"/>
    </row>
    <row r="42" spans="2:9" s="125" customFormat="1" x14ac:dyDescent="0.25">
      <c r="G42" s="162"/>
      <c r="H42" s="162"/>
      <c r="I42" s="162"/>
    </row>
    <row r="43" spans="2:9" s="125" customFormat="1" x14ac:dyDescent="0.25">
      <c r="G43" s="162"/>
      <c r="H43" s="162"/>
      <c r="I43" s="162"/>
    </row>
    <row r="44" spans="2:9" s="125" customFormat="1" x14ac:dyDescent="0.25">
      <c r="G44" s="162"/>
      <c r="H44" s="162"/>
      <c r="I44" s="162"/>
    </row>
    <row r="45" spans="2:9" s="125" customFormat="1" x14ac:dyDescent="0.25">
      <c r="G45" s="162"/>
      <c r="H45" s="162"/>
      <c r="I45" s="162"/>
    </row>
    <row r="46" spans="2:9" s="125" customFormat="1" x14ac:dyDescent="0.25">
      <c r="G46" s="162"/>
      <c r="H46" s="162"/>
      <c r="I46" s="162"/>
    </row>
    <row r="47" spans="2:9" s="125" customFormat="1" x14ac:dyDescent="0.25">
      <c r="G47" s="162"/>
      <c r="H47" s="162"/>
      <c r="I47" s="162"/>
    </row>
    <row r="48" spans="2:9" s="125" customFormat="1" x14ac:dyDescent="0.25">
      <c r="G48" s="162"/>
      <c r="H48" s="162"/>
      <c r="I48" s="162"/>
    </row>
    <row r="49" spans="7:9" s="125" customFormat="1" x14ac:dyDescent="0.25">
      <c r="G49" s="162"/>
      <c r="H49" s="162"/>
      <c r="I49" s="162"/>
    </row>
    <row r="50" spans="7:9" s="125" customFormat="1" x14ac:dyDescent="0.25">
      <c r="G50" s="162"/>
      <c r="H50" s="162"/>
      <c r="I50" s="162"/>
    </row>
    <row r="51" spans="7:9" s="125" customFormat="1" x14ac:dyDescent="0.25">
      <c r="G51" s="162"/>
      <c r="H51" s="162"/>
      <c r="I51" s="162"/>
    </row>
    <row r="52" spans="7:9" s="125" customFormat="1" x14ac:dyDescent="0.25">
      <c r="G52" s="162"/>
      <c r="H52" s="162"/>
      <c r="I52" s="162"/>
    </row>
    <row r="53" spans="7:9" s="125" customFormat="1" x14ac:dyDescent="0.25">
      <c r="G53" s="162"/>
      <c r="H53" s="162"/>
      <c r="I53" s="162"/>
    </row>
    <row r="54" spans="7:9" s="125" customFormat="1" x14ac:dyDescent="0.25">
      <c r="G54" s="162"/>
      <c r="H54" s="162"/>
      <c r="I54" s="162"/>
    </row>
    <row r="55" spans="7:9" s="125" customFormat="1" x14ac:dyDescent="0.25">
      <c r="G55" s="162"/>
      <c r="H55" s="162"/>
      <c r="I55" s="162"/>
    </row>
    <row r="56" spans="7:9" s="125" customFormat="1" x14ac:dyDescent="0.25">
      <c r="G56" s="162"/>
      <c r="H56" s="162"/>
      <c r="I56" s="162"/>
    </row>
    <row r="57" spans="7:9" s="125" customFormat="1" x14ac:dyDescent="0.25">
      <c r="G57" s="162"/>
      <c r="H57" s="162"/>
      <c r="I57" s="162"/>
    </row>
    <row r="58" spans="7:9" s="125" customFormat="1" x14ac:dyDescent="0.25">
      <c r="G58" s="162"/>
      <c r="H58" s="162"/>
      <c r="I58" s="162"/>
    </row>
    <row r="59" spans="7:9" s="125" customFormat="1" x14ac:dyDescent="0.25">
      <c r="G59" s="162"/>
      <c r="H59" s="162"/>
      <c r="I59" s="162"/>
    </row>
    <row r="60" spans="7:9" s="125" customFormat="1" x14ac:dyDescent="0.25">
      <c r="G60" s="162"/>
      <c r="H60" s="162"/>
      <c r="I60" s="162"/>
    </row>
    <row r="61" spans="7:9" s="125" customFormat="1" x14ac:dyDescent="0.25">
      <c r="G61" s="162"/>
      <c r="H61" s="162"/>
      <c r="I61" s="162"/>
    </row>
    <row r="62" spans="7:9" s="125" customFormat="1" x14ac:dyDescent="0.25">
      <c r="G62" s="162"/>
      <c r="H62" s="162"/>
      <c r="I62" s="162"/>
    </row>
    <row r="63" spans="7:9" s="125" customFormat="1" x14ac:dyDescent="0.25">
      <c r="G63" s="162"/>
      <c r="H63" s="162"/>
      <c r="I63" s="162"/>
    </row>
    <row r="64" spans="7:9" s="125" customFormat="1" x14ac:dyDescent="0.25">
      <c r="G64" s="162"/>
      <c r="H64" s="162"/>
      <c r="I64" s="162"/>
    </row>
    <row r="65" spans="7:9" s="125" customFormat="1" x14ac:dyDescent="0.25">
      <c r="G65" s="162"/>
      <c r="H65" s="162"/>
      <c r="I65" s="162"/>
    </row>
    <row r="66" spans="7:9" s="125" customFormat="1" x14ac:dyDescent="0.25">
      <c r="G66" s="162"/>
      <c r="H66" s="162"/>
      <c r="I66" s="162"/>
    </row>
    <row r="67" spans="7:9" s="125" customFormat="1" x14ac:dyDescent="0.25">
      <c r="G67" s="162"/>
      <c r="H67" s="162"/>
      <c r="I67" s="162"/>
    </row>
    <row r="68" spans="7:9" s="125" customFormat="1" x14ac:dyDescent="0.25">
      <c r="G68" s="162"/>
      <c r="H68" s="162"/>
      <c r="I68" s="162"/>
    </row>
    <row r="69" spans="7:9" s="125" customFormat="1" x14ac:dyDescent="0.25">
      <c r="G69" s="162"/>
      <c r="H69" s="162"/>
      <c r="I69" s="162"/>
    </row>
    <row r="70" spans="7:9" s="125" customFormat="1" x14ac:dyDescent="0.25">
      <c r="G70" s="162"/>
      <c r="H70" s="162"/>
      <c r="I70" s="162"/>
    </row>
    <row r="71" spans="7:9" s="125" customFormat="1" x14ac:dyDescent="0.25">
      <c r="G71" s="162"/>
      <c r="H71" s="162"/>
      <c r="I71" s="162"/>
    </row>
    <row r="72" spans="7:9" s="125" customFormat="1" x14ac:dyDescent="0.25">
      <c r="G72" s="162"/>
      <c r="H72" s="162"/>
      <c r="I72" s="162"/>
    </row>
    <row r="73" spans="7:9" s="125" customFormat="1" x14ac:dyDescent="0.25">
      <c r="G73" s="162"/>
      <c r="H73" s="162"/>
      <c r="I73" s="162"/>
    </row>
    <row r="74" spans="7:9" s="125" customFormat="1" x14ac:dyDescent="0.25">
      <c r="G74" s="162"/>
      <c r="H74" s="162"/>
      <c r="I74" s="162"/>
    </row>
    <row r="75" spans="7:9" s="125" customFormat="1" x14ac:dyDescent="0.25">
      <c r="G75" s="162"/>
      <c r="H75" s="162"/>
      <c r="I75" s="162"/>
    </row>
    <row r="76" spans="7:9" s="125" customFormat="1" x14ac:dyDescent="0.25">
      <c r="G76" s="162"/>
      <c r="H76" s="162"/>
      <c r="I76" s="162"/>
    </row>
    <row r="77" spans="7:9" s="125" customFormat="1" x14ac:dyDescent="0.25">
      <c r="G77" s="162"/>
      <c r="H77" s="162"/>
      <c r="I77" s="162"/>
    </row>
    <row r="78" spans="7:9" s="125" customFormat="1" x14ac:dyDescent="0.25">
      <c r="G78" s="162"/>
      <c r="H78" s="162"/>
      <c r="I78" s="162"/>
    </row>
    <row r="79" spans="7:9" s="125" customFormat="1" x14ac:dyDescent="0.25">
      <c r="G79" s="162"/>
      <c r="H79" s="162"/>
      <c r="I79" s="162"/>
    </row>
    <row r="80" spans="7:9" s="125" customFormat="1" x14ac:dyDescent="0.25">
      <c r="G80" s="162"/>
      <c r="H80" s="162"/>
      <c r="I80" s="162"/>
    </row>
    <row r="81" spans="7:9" s="125" customFormat="1" x14ac:dyDescent="0.25">
      <c r="G81" s="162"/>
      <c r="H81" s="162"/>
      <c r="I81" s="162"/>
    </row>
    <row r="82" spans="7:9" s="125" customFormat="1" x14ac:dyDescent="0.25">
      <c r="G82" s="162"/>
      <c r="H82" s="162"/>
      <c r="I82" s="162"/>
    </row>
    <row r="83" spans="7:9" s="125" customFormat="1" x14ac:dyDescent="0.25">
      <c r="G83" s="162"/>
      <c r="H83" s="162"/>
      <c r="I83" s="162"/>
    </row>
    <row r="84" spans="7:9" s="125" customFormat="1" x14ac:dyDescent="0.25">
      <c r="G84" s="162"/>
      <c r="H84" s="162"/>
      <c r="I84" s="162"/>
    </row>
    <row r="85" spans="7:9" s="125" customFormat="1" x14ac:dyDescent="0.25">
      <c r="G85" s="162"/>
      <c r="H85" s="162"/>
      <c r="I85" s="162"/>
    </row>
    <row r="86" spans="7:9" s="125" customFormat="1" x14ac:dyDescent="0.25">
      <c r="G86" s="162"/>
      <c r="H86" s="162"/>
      <c r="I86" s="162"/>
    </row>
    <row r="87" spans="7:9" s="125" customFormat="1" x14ac:dyDescent="0.25">
      <c r="G87" s="162"/>
      <c r="H87" s="162"/>
      <c r="I87" s="162"/>
    </row>
    <row r="88" spans="7:9" s="125" customFormat="1" x14ac:dyDescent="0.25">
      <c r="G88" s="162"/>
      <c r="H88" s="162"/>
      <c r="I88" s="162"/>
    </row>
    <row r="89" spans="7:9" s="125" customFormat="1" x14ac:dyDescent="0.25">
      <c r="G89" s="162"/>
      <c r="H89" s="162"/>
      <c r="I89" s="162"/>
    </row>
    <row r="90" spans="7:9" s="125" customFormat="1" x14ac:dyDescent="0.25">
      <c r="G90" s="162"/>
      <c r="H90" s="162"/>
      <c r="I90" s="162"/>
    </row>
    <row r="91" spans="7:9" s="125" customFormat="1" x14ac:dyDescent="0.25">
      <c r="G91" s="162"/>
      <c r="H91" s="162"/>
      <c r="I91" s="162"/>
    </row>
    <row r="92" spans="7:9" s="125" customFormat="1" x14ac:dyDescent="0.25">
      <c r="G92" s="162"/>
      <c r="H92" s="162"/>
      <c r="I92" s="162"/>
    </row>
    <row r="93" spans="7:9" s="125" customFormat="1" x14ac:dyDescent="0.25">
      <c r="G93" s="162"/>
      <c r="H93" s="162"/>
      <c r="I93" s="162"/>
    </row>
    <row r="94" spans="7:9" s="125" customFormat="1" x14ac:dyDescent="0.25">
      <c r="G94" s="162"/>
      <c r="H94" s="162"/>
      <c r="I94" s="162"/>
    </row>
    <row r="95" spans="7:9" s="125" customFormat="1" x14ac:dyDescent="0.25">
      <c r="G95" s="162"/>
      <c r="H95" s="162"/>
      <c r="I95" s="162"/>
    </row>
    <row r="96" spans="7:9" s="125" customFormat="1" x14ac:dyDescent="0.25">
      <c r="G96" s="162"/>
      <c r="H96" s="162"/>
      <c r="I96" s="162"/>
    </row>
    <row r="97" spans="7:9" s="125" customFormat="1" x14ac:dyDescent="0.25">
      <c r="G97" s="162"/>
      <c r="H97" s="162"/>
      <c r="I97" s="162"/>
    </row>
    <row r="98" spans="7:9" s="125" customFormat="1" x14ac:dyDescent="0.25">
      <c r="G98" s="162"/>
      <c r="H98" s="162"/>
      <c r="I98" s="162"/>
    </row>
    <row r="99" spans="7:9" s="125" customFormat="1" x14ac:dyDescent="0.25">
      <c r="G99" s="162"/>
      <c r="H99" s="162"/>
      <c r="I99" s="162"/>
    </row>
    <row r="100" spans="7:9" s="125" customFormat="1" x14ac:dyDescent="0.25">
      <c r="G100" s="162"/>
      <c r="H100" s="162"/>
      <c r="I100" s="162"/>
    </row>
    <row r="101" spans="7:9" s="125" customFormat="1" x14ac:dyDescent="0.25">
      <c r="G101" s="162"/>
      <c r="H101" s="162"/>
      <c r="I101" s="162"/>
    </row>
    <row r="102" spans="7:9" s="125" customFormat="1" x14ac:dyDescent="0.25">
      <c r="G102" s="162"/>
      <c r="H102" s="162"/>
      <c r="I102" s="162"/>
    </row>
    <row r="103" spans="7:9" s="125" customFormat="1" x14ac:dyDescent="0.25">
      <c r="G103" s="162"/>
      <c r="H103" s="162"/>
      <c r="I103" s="162"/>
    </row>
    <row r="104" spans="7:9" s="125" customFormat="1" x14ac:dyDescent="0.25">
      <c r="G104" s="162"/>
      <c r="H104" s="162"/>
      <c r="I104" s="162"/>
    </row>
    <row r="105" spans="7:9" s="125" customFormat="1" x14ac:dyDescent="0.25">
      <c r="G105" s="162"/>
      <c r="H105" s="162"/>
      <c r="I105" s="162"/>
    </row>
    <row r="106" spans="7:9" s="125" customFormat="1" x14ac:dyDescent="0.25">
      <c r="G106" s="162"/>
      <c r="H106" s="162"/>
      <c r="I106" s="162"/>
    </row>
    <row r="107" spans="7:9" s="125" customFormat="1" x14ac:dyDescent="0.25">
      <c r="G107" s="162"/>
      <c r="H107" s="162"/>
      <c r="I107" s="162"/>
    </row>
    <row r="108" spans="7:9" s="125" customFormat="1" x14ac:dyDescent="0.25">
      <c r="G108" s="162"/>
      <c r="H108" s="162"/>
      <c r="I108" s="162"/>
    </row>
    <row r="109" spans="7:9" s="125" customFormat="1" x14ac:dyDescent="0.25">
      <c r="G109" s="162"/>
      <c r="H109" s="162"/>
      <c r="I109" s="162"/>
    </row>
    <row r="110" spans="7:9" s="125" customFormat="1" x14ac:dyDescent="0.25">
      <c r="G110" s="162"/>
      <c r="H110" s="162"/>
      <c r="I110" s="162"/>
    </row>
    <row r="111" spans="7:9" s="125" customFormat="1" x14ac:dyDescent="0.25">
      <c r="G111" s="162"/>
      <c r="H111" s="162"/>
      <c r="I111" s="162"/>
    </row>
    <row r="112" spans="7:9" s="125" customFormat="1" x14ac:dyDescent="0.25">
      <c r="G112" s="162"/>
      <c r="H112" s="162"/>
      <c r="I112" s="162"/>
    </row>
    <row r="113" spans="7:9" s="125" customFormat="1" x14ac:dyDescent="0.25">
      <c r="G113" s="162"/>
      <c r="H113" s="162"/>
      <c r="I113" s="162"/>
    </row>
    <row r="114" spans="7:9" s="125" customFormat="1" x14ac:dyDescent="0.25">
      <c r="G114" s="162"/>
      <c r="H114" s="162"/>
      <c r="I114" s="162"/>
    </row>
    <row r="115" spans="7:9" s="125" customFormat="1" x14ac:dyDescent="0.25">
      <c r="G115" s="162"/>
      <c r="H115" s="162"/>
      <c r="I115" s="162"/>
    </row>
    <row r="116" spans="7:9" s="125" customFormat="1" x14ac:dyDescent="0.25">
      <c r="G116" s="162"/>
      <c r="H116" s="162"/>
      <c r="I116" s="162"/>
    </row>
    <row r="117" spans="7:9" s="125" customFormat="1" x14ac:dyDescent="0.25">
      <c r="G117" s="162"/>
      <c r="H117" s="162"/>
      <c r="I117" s="162"/>
    </row>
    <row r="118" spans="7:9" s="125" customFormat="1" x14ac:dyDescent="0.25">
      <c r="G118" s="162"/>
      <c r="H118" s="162"/>
      <c r="I118" s="162"/>
    </row>
    <row r="119" spans="7:9" s="125" customFormat="1" x14ac:dyDescent="0.25">
      <c r="G119" s="162"/>
      <c r="H119" s="162"/>
      <c r="I119" s="162"/>
    </row>
    <row r="120" spans="7:9" s="125" customFormat="1" x14ac:dyDescent="0.25">
      <c r="G120" s="162"/>
      <c r="H120" s="162"/>
      <c r="I120" s="162"/>
    </row>
    <row r="121" spans="7:9" s="125" customFormat="1" x14ac:dyDescent="0.25">
      <c r="G121" s="162"/>
      <c r="H121" s="162"/>
      <c r="I121" s="162"/>
    </row>
    <row r="122" spans="7:9" s="125" customFormat="1" x14ac:dyDescent="0.25">
      <c r="G122" s="162"/>
      <c r="H122" s="162"/>
      <c r="I122" s="162"/>
    </row>
    <row r="123" spans="7:9" s="125" customFormat="1" x14ac:dyDescent="0.25">
      <c r="G123" s="162"/>
      <c r="H123" s="162"/>
      <c r="I123" s="162"/>
    </row>
    <row r="124" spans="7:9" s="125" customFormat="1" x14ac:dyDescent="0.25">
      <c r="G124" s="162"/>
      <c r="H124" s="162"/>
      <c r="I124" s="162"/>
    </row>
    <row r="125" spans="7:9" s="125" customFormat="1" x14ac:dyDescent="0.25">
      <c r="G125" s="162"/>
      <c r="H125" s="162"/>
      <c r="I125" s="162"/>
    </row>
    <row r="126" spans="7:9" s="125" customFormat="1" x14ac:dyDescent="0.25">
      <c r="G126" s="162"/>
      <c r="H126" s="162"/>
      <c r="I126" s="162"/>
    </row>
    <row r="127" spans="7:9" s="125" customFormat="1" x14ac:dyDescent="0.25">
      <c r="G127" s="162"/>
      <c r="H127" s="162"/>
      <c r="I127" s="162"/>
    </row>
    <row r="128" spans="7:9" s="125" customFormat="1" x14ac:dyDescent="0.25">
      <c r="G128" s="162"/>
      <c r="H128" s="162"/>
      <c r="I128" s="162"/>
    </row>
    <row r="129" spans="7:9" s="125" customFormat="1" x14ac:dyDescent="0.25">
      <c r="G129" s="162"/>
      <c r="H129" s="162"/>
      <c r="I129" s="162"/>
    </row>
    <row r="130" spans="7:9" s="125" customFormat="1" x14ac:dyDescent="0.25">
      <c r="G130" s="162"/>
      <c r="H130" s="162"/>
      <c r="I130" s="162"/>
    </row>
    <row r="131" spans="7:9" s="125" customFormat="1" x14ac:dyDescent="0.25">
      <c r="G131" s="162"/>
      <c r="H131" s="162"/>
      <c r="I131" s="162"/>
    </row>
    <row r="132" spans="7:9" s="125" customFormat="1" x14ac:dyDescent="0.25">
      <c r="G132" s="162"/>
      <c r="H132" s="162"/>
      <c r="I132" s="162"/>
    </row>
    <row r="133" spans="7:9" s="125" customFormat="1" x14ac:dyDescent="0.25">
      <c r="G133" s="162"/>
      <c r="H133" s="162"/>
      <c r="I133" s="162"/>
    </row>
    <row r="134" spans="7:9" s="125" customFormat="1" x14ac:dyDescent="0.25">
      <c r="G134" s="162"/>
      <c r="H134" s="162"/>
      <c r="I134" s="162"/>
    </row>
    <row r="135" spans="7:9" s="125" customFormat="1" x14ac:dyDescent="0.25">
      <c r="G135" s="162"/>
      <c r="H135" s="162"/>
      <c r="I135" s="162"/>
    </row>
    <row r="136" spans="7:9" s="125" customFormat="1" x14ac:dyDescent="0.25">
      <c r="G136" s="162"/>
      <c r="H136" s="162"/>
      <c r="I136" s="162"/>
    </row>
    <row r="137" spans="7:9" s="125" customFormat="1" x14ac:dyDescent="0.25">
      <c r="G137" s="162"/>
      <c r="H137" s="162"/>
      <c r="I137" s="162"/>
    </row>
    <row r="138" spans="7:9" s="125" customFormat="1" x14ac:dyDescent="0.25">
      <c r="G138" s="162"/>
      <c r="H138" s="162"/>
      <c r="I138" s="162"/>
    </row>
    <row r="139" spans="7:9" s="125" customFormat="1" x14ac:dyDescent="0.25">
      <c r="G139" s="162"/>
      <c r="H139" s="162"/>
      <c r="I139" s="162"/>
    </row>
    <row r="140" spans="7:9" s="125" customFormat="1" x14ac:dyDescent="0.25">
      <c r="G140" s="162"/>
      <c r="H140" s="162"/>
      <c r="I140" s="162"/>
    </row>
    <row r="141" spans="7:9" s="125" customFormat="1" x14ac:dyDescent="0.25">
      <c r="G141" s="162"/>
      <c r="H141" s="162"/>
      <c r="I141" s="162"/>
    </row>
    <row r="142" spans="7:9" s="125" customFormat="1" x14ac:dyDescent="0.25">
      <c r="G142" s="162"/>
      <c r="H142" s="162"/>
      <c r="I142" s="162"/>
    </row>
    <row r="143" spans="7:9" s="125" customFormat="1" x14ac:dyDescent="0.25">
      <c r="G143" s="162"/>
      <c r="H143" s="162"/>
      <c r="I143" s="162"/>
    </row>
    <row r="144" spans="7:9" s="125" customFormat="1" x14ac:dyDescent="0.25">
      <c r="G144" s="162"/>
      <c r="H144" s="162"/>
      <c r="I144" s="162"/>
    </row>
    <row r="145" spans="7:9" s="125" customFormat="1" x14ac:dyDescent="0.25">
      <c r="G145" s="162"/>
      <c r="H145" s="162"/>
      <c r="I145" s="162"/>
    </row>
    <row r="146" spans="7:9" s="125" customFormat="1" x14ac:dyDescent="0.25">
      <c r="G146" s="162"/>
      <c r="H146" s="162"/>
      <c r="I146" s="162"/>
    </row>
    <row r="147" spans="7:9" s="125" customFormat="1" x14ac:dyDescent="0.25">
      <c r="G147" s="162"/>
      <c r="H147" s="162"/>
      <c r="I147" s="162"/>
    </row>
    <row r="148" spans="7:9" s="125" customFormat="1" x14ac:dyDescent="0.25">
      <c r="G148" s="162"/>
      <c r="H148" s="162"/>
      <c r="I148" s="162"/>
    </row>
    <row r="149" spans="7:9" s="125" customFormat="1" x14ac:dyDescent="0.25">
      <c r="G149" s="162"/>
      <c r="H149" s="162"/>
      <c r="I149" s="162"/>
    </row>
    <row r="150" spans="7:9" s="125" customFormat="1" x14ac:dyDescent="0.25">
      <c r="G150" s="162"/>
      <c r="H150" s="162"/>
      <c r="I150" s="162"/>
    </row>
    <row r="151" spans="7:9" s="125" customFormat="1" x14ac:dyDescent="0.25">
      <c r="G151" s="162"/>
      <c r="H151" s="162"/>
      <c r="I151" s="162"/>
    </row>
    <row r="152" spans="7:9" s="125" customFormat="1" x14ac:dyDescent="0.25">
      <c r="G152" s="162"/>
      <c r="H152" s="162"/>
      <c r="I152" s="162"/>
    </row>
    <row r="153" spans="7:9" s="125" customFormat="1" x14ac:dyDescent="0.25">
      <c r="G153" s="162"/>
      <c r="H153" s="162"/>
      <c r="I153" s="162"/>
    </row>
    <row r="154" spans="7:9" s="125" customFormat="1" x14ac:dyDescent="0.25">
      <c r="G154" s="162"/>
      <c r="H154" s="162"/>
      <c r="I154" s="162"/>
    </row>
    <row r="155" spans="7:9" s="125" customFormat="1" x14ac:dyDescent="0.25">
      <c r="G155" s="162"/>
      <c r="H155" s="162"/>
      <c r="I155" s="162"/>
    </row>
    <row r="156" spans="7:9" s="125" customFormat="1" x14ac:dyDescent="0.25">
      <c r="G156" s="162"/>
      <c r="H156" s="162"/>
      <c r="I156" s="162"/>
    </row>
    <row r="157" spans="7:9" s="125" customFormat="1" x14ac:dyDescent="0.25">
      <c r="G157" s="162"/>
      <c r="H157" s="162"/>
      <c r="I157" s="162"/>
    </row>
    <row r="158" spans="7:9" s="125" customFormat="1" x14ac:dyDescent="0.25">
      <c r="G158" s="162"/>
      <c r="H158" s="162"/>
      <c r="I158" s="162"/>
    </row>
    <row r="159" spans="7:9" s="125" customFormat="1" x14ac:dyDescent="0.25">
      <c r="G159" s="162"/>
      <c r="H159" s="162"/>
      <c r="I159" s="162"/>
    </row>
    <row r="160" spans="7:9" s="125" customFormat="1" x14ac:dyDescent="0.25">
      <c r="G160" s="162"/>
      <c r="H160" s="162"/>
      <c r="I160" s="162"/>
    </row>
    <row r="161" spans="7:9" s="125" customFormat="1" x14ac:dyDescent="0.25">
      <c r="G161" s="162"/>
      <c r="H161" s="162"/>
      <c r="I161" s="162"/>
    </row>
    <row r="162" spans="7:9" s="125" customFormat="1" x14ac:dyDescent="0.25">
      <c r="G162" s="162"/>
      <c r="H162" s="162"/>
      <c r="I162" s="162"/>
    </row>
    <row r="163" spans="7:9" s="125" customFormat="1" x14ac:dyDescent="0.25">
      <c r="G163" s="162"/>
      <c r="H163" s="162"/>
      <c r="I163" s="162"/>
    </row>
    <row r="164" spans="7:9" s="125" customFormat="1" x14ac:dyDescent="0.25">
      <c r="G164" s="162"/>
      <c r="H164" s="162"/>
      <c r="I164" s="162"/>
    </row>
    <row r="165" spans="7:9" s="125" customFormat="1" x14ac:dyDescent="0.25">
      <c r="G165" s="162"/>
      <c r="H165" s="162"/>
      <c r="I165" s="162"/>
    </row>
    <row r="166" spans="7:9" s="125" customFormat="1" x14ac:dyDescent="0.25">
      <c r="G166" s="162"/>
      <c r="H166" s="162"/>
      <c r="I166" s="162"/>
    </row>
    <row r="167" spans="7:9" s="125" customFormat="1" x14ac:dyDescent="0.25">
      <c r="G167" s="162"/>
      <c r="H167" s="162"/>
      <c r="I167" s="162"/>
    </row>
    <row r="168" spans="7:9" s="125" customFormat="1" x14ac:dyDescent="0.25">
      <c r="G168" s="162"/>
      <c r="H168" s="162"/>
      <c r="I168" s="162"/>
    </row>
    <row r="169" spans="7:9" s="125" customFormat="1" x14ac:dyDescent="0.25">
      <c r="G169" s="162"/>
      <c r="H169" s="162"/>
      <c r="I169" s="162"/>
    </row>
    <row r="170" spans="7:9" s="125" customFormat="1" x14ac:dyDescent="0.25">
      <c r="G170" s="162"/>
      <c r="H170" s="162"/>
      <c r="I170" s="162"/>
    </row>
    <row r="171" spans="7:9" s="125" customFormat="1" x14ac:dyDescent="0.25">
      <c r="G171" s="162"/>
      <c r="H171" s="162"/>
      <c r="I171" s="162"/>
    </row>
    <row r="172" spans="7:9" s="125" customFormat="1" x14ac:dyDescent="0.25">
      <c r="G172" s="162"/>
      <c r="H172" s="162"/>
      <c r="I172" s="162"/>
    </row>
    <row r="173" spans="7:9" s="125" customFormat="1" x14ac:dyDescent="0.25">
      <c r="G173" s="162"/>
      <c r="H173" s="162"/>
      <c r="I173" s="162"/>
    </row>
    <row r="174" spans="7:9" s="125" customFormat="1" x14ac:dyDescent="0.25">
      <c r="G174" s="162"/>
      <c r="H174" s="162"/>
      <c r="I174" s="162"/>
    </row>
    <row r="175" spans="7:9" s="125" customFormat="1" x14ac:dyDescent="0.25">
      <c r="G175" s="162"/>
      <c r="H175" s="162"/>
      <c r="I175" s="162"/>
    </row>
    <row r="176" spans="7:9" s="125" customFormat="1" x14ac:dyDescent="0.25">
      <c r="G176" s="162"/>
      <c r="H176" s="162"/>
      <c r="I176" s="162"/>
    </row>
    <row r="177" spans="7:9" s="125" customFormat="1" x14ac:dyDescent="0.25">
      <c r="G177" s="162"/>
      <c r="H177" s="162"/>
      <c r="I177" s="162"/>
    </row>
    <row r="178" spans="7:9" s="125" customFormat="1" x14ac:dyDescent="0.25">
      <c r="G178" s="162"/>
      <c r="H178" s="162"/>
      <c r="I178" s="162"/>
    </row>
    <row r="179" spans="7:9" s="125" customFormat="1" x14ac:dyDescent="0.25">
      <c r="G179" s="162"/>
      <c r="H179" s="162"/>
      <c r="I179" s="162"/>
    </row>
    <row r="180" spans="7:9" s="125" customFormat="1" x14ac:dyDescent="0.25">
      <c r="G180" s="162"/>
      <c r="H180" s="162"/>
      <c r="I180" s="162"/>
    </row>
    <row r="181" spans="7:9" s="125" customFormat="1" x14ac:dyDescent="0.25">
      <c r="G181" s="162"/>
      <c r="H181" s="162"/>
      <c r="I181" s="162"/>
    </row>
    <row r="182" spans="7:9" s="125" customFormat="1" x14ac:dyDescent="0.25">
      <c r="G182" s="162"/>
      <c r="H182" s="162"/>
      <c r="I182" s="162"/>
    </row>
    <row r="183" spans="7:9" s="125" customFormat="1" x14ac:dyDescent="0.25">
      <c r="G183" s="162"/>
      <c r="H183" s="162"/>
      <c r="I183" s="162"/>
    </row>
    <row r="184" spans="7:9" s="125" customFormat="1" x14ac:dyDescent="0.25">
      <c r="G184" s="162"/>
      <c r="H184" s="162"/>
      <c r="I184" s="162"/>
    </row>
    <row r="185" spans="7:9" s="125" customFormat="1" x14ac:dyDescent="0.25">
      <c r="G185" s="162"/>
      <c r="H185" s="162"/>
      <c r="I185" s="162"/>
    </row>
    <row r="186" spans="7:9" s="125" customFormat="1" x14ac:dyDescent="0.25">
      <c r="G186" s="162"/>
      <c r="H186" s="162"/>
      <c r="I186" s="162"/>
    </row>
    <row r="187" spans="7:9" s="125" customFormat="1" x14ac:dyDescent="0.25">
      <c r="G187" s="162"/>
      <c r="H187" s="162"/>
      <c r="I187" s="162"/>
    </row>
    <row r="188" spans="7:9" s="125" customFormat="1" x14ac:dyDescent="0.25">
      <c r="G188" s="162"/>
      <c r="H188" s="162"/>
      <c r="I188" s="162"/>
    </row>
    <row r="189" spans="7:9" s="125" customFormat="1" x14ac:dyDescent="0.25">
      <c r="G189" s="162"/>
      <c r="H189" s="162"/>
      <c r="I189" s="162"/>
    </row>
    <row r="190" spans="7:9" s="125" customFormat="1" x14ac:dyDescent="0.25">
      <c r="G190" s="162"/>
      <c r="H190" s="162"/>
      <c r="I190" s="162"/>
    </row>
    <row r="191" spans="7:9" s="125" customFormat="1" x14ac:dyDescent="0.25">
      <c r="G191" s="162"/>
      <c r="H191" s="162"/>
      <c r="I191" s="162"/>
    </row>
    <row r="192" spans="7:9" s="125" customFormat="1" x14ac:dyDescent="0.25">
      <c r="G192" s="162"/>
      <c r="H192" s="162"/>
      <c r="I192" s="162"/>
    </row>
    <row r="193" spans="7:9" s="125" customFormat="1" x14ac:dyDescent="0.25">
      <c r="G193" s="162"/>
      <c r="H193" s="162"/>
      <c r="I193" s="162"/>
    </row>
    <row r="194" spans="7:9" s="125" customFormat="1" x14ac:dyDescent="0.25">
      <c r="G194" s="162"/>
      <c r="H194" s="162"/>
      <c r="I194" s="162"/>
    </row>
    <row r="195" spans="7:9" s="125" customFormat="1" x14ac:dyDescent="0.25">
      <c r="G195" s="162"/>
      <c r="H195" s="162"/>
      <c r="I195" s="162"/>
    </row>
    <row r="196" spans="7:9" s="125" customFormat="1" x14ac:dyDescent="0.25">
      <c r="G196" s="162"/>
      <c r="H196" s="162"/>
      <c r="I196" s="162"/>
    </row>
    <row r="197" spans="7:9" s="125" customFormat="1" x14ac:dyDescent="0.25">
      <c r="G197" s="162"/>
      <c r="H197" s="162"/>
      <c r="I197" s="162"/>
    </row>
    <row r="198" spans="7:9" s="125" customFormat="1" x14ac:dyDescent="0.25">
      <c r="G198" s="162"/>
      <c r="H198" s="162"/>
      <c r="I198" s="162"/>
    </row>
    <row r="199" spans="7:9" s="125" customFormat="1" x14ac:dyDescent="0.25">
      <c r="G199" s="162"/>
      <c r="H199" s="162"/>
      <c r="I199" s="162"/>
    </row>
    <row r="200" spans="7:9" s="125" customFormat="1" x14ac:dyDescent="0.25">
      <c r="G200" s="162"/>
      <c r="H200" s="162"/>
      <c r="I200" s="162"/>
    </row>
    <row r="201" spans="7:9" s="125" customFormat="1" x14ac:dyDescent="0.25">
      <c r="G201" s="162"/>
      <c r="H201" s="162"/>
      <c r="I201" s="162"/>
    </row>
    <row r="202" spans="7:9" s="125" customFormat="1" x14ac:dyDescent="0.25">
      <c r="G202" s="162"/>
      <c r="H202" s="162"/>
      <c r="I202" s="162"/>
    </row>
    <row r="203" spans="7:9" s="125" customFormat="1" x14ac:dyDescent="0.25">
      <c r="G203" s="162"/>
      <c r="H203" s="162"/>
      <c r="I203" s="162"/>
    </row>
    <row r="204" spans="7:9" s="125" customFormat="1" x14ac:dyDescent="0.25">
      <c r="G204" s="162"/>
      <c r="H204" s="162"/>
      <c r="I204" s="162"/>
    </row>
    <row r="205" spans="7:9" s="125" customFormat="1" x14ac:dyDescent="0.25">
      <c r="G205" s="162"/>
      <c r="H205" s="162"/>
      <c r="I205" s="162"/>
    </row>
    <row r="206" spans="7:9" s="125" customFormat="1" x14ac:dyDescent="0.25">
      <c r="G206" s="162"/>
      <c r="H206" s="162"/>
      <c r="I206" s="162"/>
    </row>
    <row r="207" spans="7:9" s="125" customFormat="1" x14ac:dyDescent="0.25">
      <c r="G207" s="162"/>
      <c r="H207" s="162"/>
      <c r="I207" s="162"/>
    </row>
    <row r="208" spans="7:9" s="125" customFormat="1" x14ac:dyDescent="0.25">
      <c r="G208" s="162"/>
      <c r="H208" s="162"/>
      <c r="I208" s="162"/>
    </row>
    <row r="209" spans="7:9" s="125" customFormat="1" x14ac:dyDescent="0.25">
      <c r="G209" s="162"/>
      <c r="H209" s="162"/>
      <c r="I209" s="162"/>
    </row>
    <row r="210" spans="7:9" s="125" customFormat="1" x14ac:dyDescent="0.25">
      <c r="G210" s="162"/>
      <c r="H210" s="162"/>
      <c r="I210" s="162"/>
    </row>
    <row r="211" spans="7:9" s="125" customFormat="1" x14ac:dyDescent="0.25">
      <c r="G211" s="162"/>
      <c r="H211" s="162"/>
      <c r="I211" s="162"/>
    </row>
    <row r="212" spans="7:9" s="125" customFormat="1" x14ac:dyDescent="0.25">
      <c r="G212" s="162"/>
      <c r="H212" s="162"/>
      <c r="I212" s="162"/>
    </row>
    <row r="213" spans="7:9" s="125" customFormat="1" x14ac:dyDescent="0.25">
      <c r="G213" s="162"/>
      <c r="H213" s="162"/>
      <c r="I213" s="162"/>
    </row>
    <row r="214" spans="7:9" s="125" customFormat="1" x14ac:dyDescent="0.25">
      <c r="G214" s="162"/>
      <c r="H214" s="162"/>
      <c r="I214" s="162"/>
    </row>
    <row r="215" spans="7:9" s="125" customFormat="1" x14ac:dyDescent="0.25">
      <c r="G215" s="162"/>
      <c r="H215" s="162"/>
      <c r="I215" s="162"/>
    </row>
    <row r="216" spans="7:9" s="125" customFormat="1" x14ac:dyDescent="0.25">
      <c r="G216" s="162"/>
      <c r="H216" s="162"/>
      <c r="I216" s="162"/>
    </row>
    <row r="217" spans="7:9" s="125" customFormat="1" x14ac:dyDescent="0.25">
      <c r="G217" s="162"/>
      <c r="H217" s="162"/>
      <c r="I217" s="162"/>
    </row>
    <row r="218" spans="7:9" s="125" customFormat="1" x14ac:dyDescent="0.25">
      <c r="G218" s="162"/>
      <c r="H218" s="162"/>
      <c r="I218" s="162"/>
    </row>
    <row r="219" spans="7:9" s="125" customFormat="1" x14ac:dyDescent="0.25">
      <c r="G219" s="162"/>
      <c r="H219" s="162"/>
      <c r="I219" s="162"/>
    </row>
    <row r="220" spans="7:9" s="125" customFormat="1" x14ac:dyDescent="0.25">
      <c r="G220" s="162"/>
      <c r="H220" s="162"/>
      <c r="I220" s="162"/>
    </row>
    <row r="221" spans="7:9" s="125" customFormat="1" x14ac:dyDescent="0.25">
      <c r="G221" s="162"/>
      <c r="H221" s="162"/>
      <c r="I221" s="162"/>
    </row>
    <row r="222" spans="7:9" s="125" customFormat="1" x14ac:dyDescent="0.25">
      <c r="G222" s="162"/>
      <c r="H222" s="162"/>
      <c r="I222" s="162"/>
    </row>
    <row r="223" spans="7:9" s="125" customFormat="1" x14ac:dyDescent="0.25">
      <c r="G223" s="162"/>
      <c r="H223" s="162"/>
      <c r="I223" s="162"/>
    </row>
    <row r="224" spans="7:9" s="125" customFormat="1" x14ac:dyDescent="0.25">
      <c r="G224" s="162"/>
      <c r="H224" s="162"/>
      <c r="I224" s="162"/>
    </row>
    <row r="225" spans="7:9" s="125" customFormat="1" x14ac:dyDescent="0.25">
      <c r="G225" s="162"/>
      <c r="H225" s="162"/>
      <c r="I225" s="162"/>
    </row>
    <row r="226" spans="7:9" s="125" customFormat="1" x14ac:dyDescent="0.25">
      <c r="G226" s="162"/>
      <c r="H226" s="162"/>
      <c r="I226" s="162"/>
    </row>
    <row r="227" spans="7:9" s="125" customFormat="1" x14ac:dyDescent="0.25">
      <c r="G227" s="162"/>
      <c r="H227" s="162"/>
      <c r="I227" s="162"/>
    </row>
    <row r="228" spans="7:9" s="125" customFormat="1" x14ac:dyDescent="0.25">
      <c r="G228" s="162"/>
      <c r="H228" s="162"/>
      <c r="I228" s="162"/>
    </row>
    <row r="229" spans="7:9" s="125" customFormat="1" x14ac:dyDescent="0.25">
      <c r="G229" s="162"/>
      <c r="H229" s="162"/>
      <c r="I229" s="162"/>
    </row>
    <row r="230" spans="7:9" s="125" customFormat="1" x14ac:dyDescent="0.25">
      <c r="G230" s="162"/>
      <c r="H230" s="162"/>
      <c r="I230" s="162"/>
    </row>
    <row r="231" spans="7:9" s="125" customFormat="1" x14ac:dyDescent="0.25">
      <c r="G231" s="162"/>
      <c r="H231" s="162"/>
      <c r="I231" s="162"/>
    </row>
    <row r="232" spans="7:9" s="125" customFormat="1" x14ac:dyDescent="0.25">
      <c r="G232" s="162"/>
      <c r="H232" s="162"/>
      <c r="I232" s="162"/>
    </row>
    <row r="233" spans="7:9" s="125" customFormat="1" x14ac:dyDescent="0.25">
      <c r="G233" s="162"/>
      <c r="H233" s="162"/>
      <c r="I233" s="162"/>
    </row>
    <row r="234" spans="7:9" s="125" customFormat="1" x14ac:dyDescent="0.25">
      <c r="G234" s="162"/>
      <c r="H234" s="162"/>
      <c r="I234" s="162"/>
    </row>
    <row r="235" spans="7:9" s="125" customFormat="1" x14ac:dyDescent="0.25">
      <c r="G235" s="162"/>
      <c r="H235" s="162"/>
      <c r="I235" s="162"/>
    </row>
    <row r="236" spans="7:9" s="125" customFormat="1" x14ac:dyDescent="0.25">
      <c r="G236" s="162"/>
      <c r="H236" s="162"/>
      <c r="I236" s="162"/>
    </row>
    <row r="237" spans="7:9" s="125" customFormat="1" x14ac:dyDescent="0.25">
      <c r="G237" s="162"/>
      <c r="H237" s="162"/>
      <c r="I237" s="162"/>
    </row>
    <row r="238" spans="7:9" s="125" customFormat="1" x14ac:dyDescent="0.25">
      <c r="G238" s="162"/>
      <c r="H238" s="162"/>
      <c r="I238" s="162"/>
    </row>
    <row r="239" spans="7:9" s="125" customFormat="1" x14ac:dyDescent="0.25">
      <c r="G239" s="162"/>
      <c r="H239" s="162"/>
      <c r="I239" s="162"/>
    </row>
    <row r="240" spans="7:9" s="125" customFormat="1" x14ac:dyDescent="0.25">
      <c r="G240" s="162"/>
      <c r="H240" s="162"/>
      <c r="I240" s="162"/>
    </row>
    <row r="241" spans="7:9" s="125" customFormat="1" x14ac:dyDescent="0.25">
      <c r="G241" s="162"/>
      <c r="H241" s="162"/>
      <c r="I241" s="162"/>
    </row>
    <row r="242" spans="7:9" s="125" customFormat="1" x14ac:dyDescent="0.25">
      <c r="G242" s="162"/>
      <c r="H242" s="162"/>
      <c r="I242" s="162"/>
    </row>
    <row r="243" spans="7:9" s="125" customFormat="1" x14ac:dyDescent="0.25">
      <c r="G243" s="162"/>
      <c r="H243" s="162"/>
      <c r="I243" s="162"/>
    </row>
    <row r="244" spans="7:9" s="125" customFormat="1" x14ac:dyDescent="0.25">
      <c r="G244" s="162"/>
      <c r="H244" s="162"/>
      <c r="I244" s="162"/>
    </row>
    <row r="245" spans="7:9" s="125" customFormat="1" x14ac:dyDescent="0.25">
      <c r="G245" s="162"/>
      <c r="H245" s="162"/>
      <c r="I245" s="162"/>
    </row>
    <row r="246" spans="7:9" s="125" customFormat="1" x14ac:dyDescent="0.25">
      <c r="G246" s="162"/>
      <c r="H246" s="162"/>
      <c r="I246" s="162"/>
    </row>
    <row r="247" spans="7:9" s="125" customFormat="1" x14ac:dyDescent="0.25">
      <c r="G247" s="162"/>
      <c r="H247" s="162"/>
      <c r="I247" s="162"/>
    </row>
    <row r="248" spans="7:9" s="125" customFormat="1" x14ac:dyDescent="0.25">
      <c r="G248" s="162"/>
      <c r="H248" s="162"/>
      <c r="I248" s="162"/>
    </row>
    <row r="249" spans="7:9" s="125" customFormat="1" x14ac:dyDescent="0.25">
      <c r="G249" s="162"/>
      <c r="H249" s="162"/>
      <c r="I249" s="162"/>
    </row>
    <row r="250" spans="7:9" s="125" customFormat="1" x14ac:dyDescent="0.25">
      <c r="G250" s="162"/>
      <c r="H250" s="162"/>
      <c r="I250" s="162"/>
    </row>
    <row r="251" spans="7:9" s="125" customFormat="1" x14ac:dyDescent="0.25">
      <c r="G251" s="162"/>
      <c r="H251" s="162"/>
      <c r="I251" s="162"/>
    </row>
    <row r="252" spans="7:9" s="125" customFormat="1" x14ac:dyDescent="0.25">
      <c r="G252" s="162"/>
      <c r="H252" s="162"/>
      <c r="I252" s="162"/>
    </row>
    <row r="253" spans="7:9" s="125" customFormat="1" x14ac:dyDescent="0.25">
      <c r="G253" s="162"/>
      <c r="H253" s="162"/>
      <c r="I253" s="162"/>
    </row>
    <row r="254" spans="7:9" s="125" customFormat="1" x14ac:dyDescent="0.25">
      <c r="G254" s="162"/>
      <c r="H254" s="162"/>
      <c r="I254" s="162"/>
    </row>
    <row r="255" spans="7:9" s="125" customFormat="1" x14ac:dyDescent="0.25">
      <c r="G255" s="162"/>
      <c r="H255" s="162"/>
      <c r="I255" s="162"/>
    </row>
    <row r="256" spans="7:9" s="125" customFormat="1" x14ac:dyDescent="0.25">
      <c r="G256" s="162"/>
      <c r="H256" s="162"/>
      <c r="I256" s="162"/>
    </row>
    <row r="257" spans="7:9" s="125" customFormat="1" x14ac:dyDescent="0.25">
      <c r="G257" s="162"/>
      <c r="H257" s="162"/>
      <c r="I257" s="162"/>
    </row>
    <row r="258" spans="7:9" s="125" customFormat="1" x14ac:dyDescent="0.25">
      <c r="G258" s="162"/>
      <c r="H258" s="162"/>
      <c r="I258" s="162"/>
    </row>
    <row r="259" spans="7:9" s="125" customFormat="1" x14ac:dyDescent="0.25">
      <c r="G259" s="162"/>
      <c r="H259" s="162"/>
      <c r="I259" s="162"/>
    </row>
    <row r="260" spans="7:9" s="125" customFormat="1" x14ac:dyDescent="0.25">
      <c r="G260" s="162"/>
      <c r="H260" s="162"/>
      <c r="I260" s="162"/>
    </row>
    <row r="261" spans="7:9" s="125" customFormat="1" x14ac:dyDescent="0.25">
      <c r="G261" s="162"/>
      <c r="H261" s="162"/>
      <c r="I261" s="162"/>
    </row>
    <row r="262" spans="7:9" s="125" customFormat="1" x14ac:dyDescent="0.25">
      <c r="G262" s="162"/>
      <c r="H262" s="162"/>
      <c r="I262" s="162"/>
    </row>
    <row r="263" spans="7:9" s="125" customFormat="1" x14ac:dyDescent="0.25">
      <c r="G263" s="162"/>
      <c r="H263" s="162"/>
      <c r="I263" s="162"/>
    </row>
    <row r="264" spans="7:9" s="125" customFormat="1" x14ac:dyDescent="0.25">
      <c r="G264" s="162"/>
      <c r="H264" s="162"/>
      <c r="I264" s="162"/>
    </row>
    <row r="265" spans="7:9" s="125" customFormat="1" x14ac:dyDescent="0.25">
      <c r="G265" s="162"/>
      <c r="H265" s="162"/>
      <c r="I265" s="162"/>
    </row>
    <row r="266" spans="7:9" s="125" customFormat="1" x14ac:dyDescent="0.25">
      <c r="G266" s="162"/>
      <c r="H266" s="162"/>
      <c r="I266" s="162"/>
    </row>
    <row r="267" spans="7:9" s="125" customFormat="1" x14ac:dyDescent="0.25">
      <c r="G267" s="162"/>
      <c r="H267" s="162"/>
      <c r="I267" s="162"/>
    </row>
    <row r="268" spans="7:9" s="125" customFormat="1" x14ac:dyDescent="0.25">
      <c r="G268" s="162"/>
      <c r="H268" s="162"/>
      <c r="I268" s="162"/>
    </row>
    <row r="269" spans="7:9" s="125" customFormat="1" x14ac:dyDescent="0.25">
      <c r="G269" s="162"/>
      <c r="H269" s="162"/>
      <c r="I269" s="162"/>
    </row>
    <row r="270" spans="7:9" s="125" customFormat="1" x14ac:dyDescent="0.25">
      <c r="G270" s="162"/>
      <c r="H270" s="162"/>
      <c r="I270" s="162"/>
    </row>
    <row r="271" spans="7:9" s="125" customFormat="1" x14ac:dyDescent="0.25">
      <c r="G271" s="162"/>
      <c r="H271" s="162"/>
      <c r="I271" s="162"/>
    </row>
    <row r="272" spans="7:9" s="125" customFormat="1" x14ac:dyDescent="0.25">
      <c r="G272" s="162"/>
      <c r="H272" s="162"/>
      <c r="I272" s="162"/>
    </row>
    <row r="273" spans="7:9" s="125" customFormat="1" x14ac:dyDescent="0.25">
      <c r="G273" s="162"/>
      <c r="H273" s="162"/>
      <c r="I273" s="162"/>
    </row>
    <row r="274" spans="7:9" s="125" customFormat="1" x14ac:dyDescent="0.25">
      <c r="G274" s="162"/>
      <c r="H274" s="162"/>
      <c r="I274" s="162"/>
    </row>
    <row r="275" spans="7:9" s="125" customFormat="1" x14ac:dyDescent="0.25">
      <c r="G275" s="162"/>
      <c r="H275" s="162"/>
      <c r="I275" s="162"/>
    </row>
    <row r="276" spans="7:9" s="125" customFormat="1" x14ac:dyDescent="0.25">
      <c r="G276" s="162"/>
      <c r="H276" s="162"/>
      <c r="I276" s="162"/>
    </row>
    <row r="277" spans="7:9" s="125" customFormat="1" x14ac:dyDescent="0.25">
      <c r="G277" s="162"/>
      <c r="H277" s="162"/>
      <c r="I277" s="162"/>
    </row>
    <row r="278" spans="7:9" s="125" customFormat="1" x14ac:dyDescent="0.25">
      <c r="G278" s="162"/>
      <c r="H278" s="162"/>
      <c r="I278" s="162"/>
    </row>
    <row r="279" spans="7:9" s="125" customFormat="1" x14ac:dyDescent="0.25">
      <c r="G279" s="162"/>
      <c r="H279" s="162"/>
      <c r="I279" s="162"/>
    </row>
    <row r="280" spans="7:9" s="125" customFormat="1" x14ac:dyDescent="0.25">
      <c r="G280" s="162"/>
      <c r="H280" s="162"/>
      <c r="I280" s="162"/>
    </row>
    <row r="281" spans="7:9" s="125" customFormat="1" x14ac:dyDescent="0.25">
      <c r="G281" s="162"/>
      <c r="H281" s="162"/>
      <c r="I281" s="162"/>
    </row>
    <row r="282" spans="7:9" s="125" customFormat="1" x14ac:dyDescent="0.25">
      <c r="G282" s="162"/>
      <c r="H282" s="162"/>
      <c r="I282" s="162"/>
    </row>
    <row r="283" spans="7:9" s="125" customFormat="1" x14ac:dyDescent="0.25">
      <c r="G283" s="162"/>
      <c r="H283" s="162"/>
      <c r="I283" s="162"/>
    </row>
    <row r="284" spans="7:9" s="125" customFormat="1" x14ac:dyDescent="0.25">
      <c r="G284" s="162"/>
      <c r="H284" s="162"/>
      <c r="I284" s="162"/>
    </row>
    <row r="285" spans="7:9" s="125" customFormat="1" x14ac:dyDescent="0.25">
      <c r="G285" s="162"/>
      <c r="H285" s="162"/>
      <c r="I285" s="162"/>
    </row>
    <row r="286" spans="7:9" s="125" customFormat="1" x14ac:dyDescent="0.25">
      <c r="G286" s="162"/>
      <c r="H286" s="162"/>
      <c r="I286" s="162"/>
    </row>
    <row r="287" spans="7:9" s="125" customFormat="1" x14ac:dyDescent="0.25">
      <c r="G287" s="162"/>
      <c r="H287" s="162"/>
      <c r="I287" s="162"/>
    </row>
    <row r="288" spans="7:9" s="125" customFormat="1" x14ac:dyDescent="0.25">
      <c r="G288" s="162"/>
      <c r="H288" s="162"/>
      <c r="I288" s="162"/>
    </row>
    <row r="289" spans="7:9" s="125" customFormat="1" x14ac:dyDescent="0.25">
      <c r="G289" s="162"/>
      <c r="H289" s="162"/>
      <c r="I289" s="162"/>
    </row>
    <row r="290" spans="7:9" s="125" customFormat="1" x14ac:dyDescent="0.25">
      <c r="G290" s="162"/>
      <c r="H290" s="162"/>
      <c r="I290" s="162"/>
    </row>
    <row r="291" spans="7:9" s="125" customFormat="1" x14ac:dyDescent="0.25">
      <c r="G291" s="162"/>
      <c r="H291" s="162"/>
      <c r="I291" s="162"/>
    </row>
    <row r="292" spans="7:9" s="125" customFormat="1" x14ac:dyDescent="0.25">
      <c r="G292" s="162"/>
      <c r="H292" s="162"/>
      <c r="I292" s="162"/>
    </row>
    <row r="293" spans="7:9" s="125" customFormat="1" x14ac:dyDescent="0.25">
      <c r="G293" s="162"/>
      <c r="H293" s="162"/>
      <c r="I293" s="162"/>
    </row>
    <row r="294" spans="7:9" s="125" customFormat="1" x14ac:dyDescent="0.25">
      <c r="G294" s="162"/>
      <c r="H294" s="162"/>
      <c r="I294" s="162"/>
    </row>
    <row r="295" spans="7:9" s="125" customFormat="1" x14ac:dyDescent="0.25">
      <c r="G295" s="162"/>
      <c r="H295" s="162"/>
      <c r="I295" s="162"/>
    </row>
    <row r="296" spans="7:9" s="125" customFormat="1" x14ac:dyDescent="0.25">
      <c r="G296" s="162"/>
      <c r="H296" s="162"/>
      <c r="I296" s="162"/>
    </row>
    <row r="297" spans="7:9" s="125" customFormat="1" x14ac:dyDescent="0.25">
      <c r="G297" s="162"/>
      <c r="H297" s="162"/>
      <c r="I297" s="162"/>
    </row>
    <row r="298" spans="7:9" s="125" customFormat="1" x14ac:dyDescent="0.25">
      <c r="G298" s="162"/>
      <c r="H298" s="162"/>
      <c r="I298" s="162"/>
    </row>
    <row r="299" spans="7:9" s="125" customFormat="1" x14ac:dyDescent="0.25">
      <c r="G299" s="162"/>
      <c r="H299" s="162"/>
      <c r="I299" s="162"/>
    </row>
    <row r="300" spans="7:9" s="125" customFormat="1" x14ac:dyDescent="0.25">
      <c r="G300" s="162"/>
      <c r="H300" s="162"/>
      <c r="I300" s="162"/>
    </row>
    <row r="301" spans="7:9" s="125" customFormat="1" x14ac:dyDescent="0.25">
      <c r="G301" s="162"/>
      <c r="H301" s="162"/>
      <c r="I301" s="162"/>
    </row>
    <row r="302" spans="7:9" s="125" customFormat="1" x14ac:dyDescent="0.25">
      <c r="G302" s="162"/>
      <c r="H302" s="162"/>
      <c r="I302" s="162"/>
    </row>
    <row r="303" spans="7:9" s="125" customFormat="1" x14ac:dyDescent="0.25">
      <c r="G303" s="162"/>
      <c r="H303" s="162"/>
      <c r="I303" s="162"/>
    </row>
    <row r="304" spans="7:9" s="125" customFormat="1" x14ac:dyDescent="0.25">
      <c r="G304" s="162"/>
      <c r="H304" s="162"/>
      <c r="I304" s="162"/>
    </row>
    <row r="305" spans="7:9" s="125" customFormat="1" x14ac:dyDescent="0.25">
      <c r="G305" s="162"/>
      <c r="H305" s="162"/>
      <c r="I305" s="162"/>
    </row>
    <row r="306" spans="7:9" s="125" customFormat="1" x14ac:dyDescent="0.25">
      <c r="G306" s="162"/>
      <c r="H306" s="162"/>
      <c r="I306" s="162"/>
    </row>
    <row r="307" spans="7:9" s="125" customFormat="1" x14ac:dyDescent="0.25">
      <c r="G307" s="162"/>
      <c r="H307" s="162"/>
      <c r="I307" s="162"/>
    </row>
    <row r="308" spans="7:9" s="125" customFormat="1" x14ac:dyDescent="0.25">
      <c r="G308" s="162"/>
      <c r="H308" s="162"/>
      <c r="I308" s="162"/>
    </row>
    <row r="309" spans="7:9" s="125" customFormat="1" x14ac:dyDescent="0.25">
      <c r="G309" s="162"/>
      <c r="H309" s="162"/>
      <c r="I309" s="162"/>
    </row>
    <row r="310" spans="7:9" s="125" customFormat="1" x14ac:dyDescent="0.25">
      <c r="G310" s="162"/>
      <c r="H310" s="162"/>
      <c r="I310" s="162"/>
    </row>
    <row r="311" spans="7:9" s="125" customFormat="1" x14ac:dyDescent="0.25">
      <c r="G311" s="162"/>
      <c r="H311" s="162"/>
      <c r="I311" s="162"/>
    </row>
    <row r="312" spans="7:9" s="125" customFormat="1" x14ac:dyDescent="0.25">
      <c r="G312" s="162"/>
      <c r="H312" s="162"/>
      <c r="I312" s="162"/>
    </row>
    <row r="313" spans="7:9" s="125" customFormat="1" x14ac:dyDescent="0.25">
      <c r="G313" s="162"/>
      <c r="H313" s="162"/>
      <c r="I313" s="162"/>
    </row>
    <row r="314" spans="7:9" s="125" customFormat="1" x14ac:dyDescent="0.25">
      <c r="G314" s="162"/>
      <c r="H314" s="162"/>
      <c r="I314" s="162"/>
    </row>
    <row r="315" spans="7:9" s="125" customFormat="1" x14ac:dyDescent="0.25">
      <c r="G315" s="162"/>
      <c r="H315" s="162"/>
      <c r="I315" s="162"/>
    </row>
    <row r="316" spans="7:9" s="125" customFormat="1" x14ac:dyDescent="0.25">
      <c r="G316" s="162"/>
      <c r="H316" s="162"/>
      <c r="I316" s="162"/>
    </row>
    <row r="317" spans="7:9" s="125" customFormat="1" x14ac:dyDescent="0.25">
      <c r="G317" s="162"/>
      <c r="H317" s="162"/>
      <c r="I317" s="162"/>
    </row>
    <row r="318" spans="7:9" s="125" customFormat="1" x14ac:dyDescent="0.25">
      <c r="G318" s="162"/>
      <c r="H318" s="162"/>
      <c r="I318" s="162"/>
    </row>
    <row r="319" spans="7:9" s="125" customFormat="1" x14ac:dyDescent="0.25">
      <c r="G319" s="162"/>
      <c r="H319" s="162"/>
      <c r="I319" s="162"/>
    </row>
    <row r="320" spans="7:9" s="125" customFormat="1" x14ac:dyDescent="0.25">
      <c r="G320" s="162"/>
      <c r="H320" s="162"/>
      <c r="I320" s="162"/>
    </row>
    <row r="321" spans="7:9" s="125" customFormat="1" x14ac:dyDescent="0.25">
      <c r="G321" s="162"/>
      <c r="H321" s="162"/>
      <c r="I321" s="162"/>
    </row>
    <row r="322" spans="7:9" s="125" customFormat="1" x14ac:dyDescent="0.25">
      <c r="G322" s="162"/>
      <c r="H322" s="162"/>
      <c r="I322" s="162"/>
    </row>
    <row r="323" spans="7:9" s="125" customFormat="1" x14ac:dyDescent="0.25">
      <c r="G323" s="162"/>
      <c r="H323" s="162"/>
      <c r="I323" s="162"/>
    </row>
    <row r="324" spans="7:9" s="125" customFormat="1" x14ac:dyDescent="0.25">
      <c r="G324" s="162"/>
      <c r="H324" s="162"/>
      <c r="I324" s="162"/>
    </row>
    <row r="325" spans="7:9" s="125" customFormat="1" x14ac:dyDescent="0.25">
      <c r="G325" s="162"/>
      <c r="H325" s="162"/>
      <c r="I325" s="162"/>
    </row>
    <row r="326" spans="7:9" s="125" customFormat="1" x14ac:dyDescent="0.25">
      <c r="G326" s="162"/>
      <c r="H326" s="162"/>
      <c r="I326" s="162"/>
    </row>
    <row r="327" spans="7:9" s="125" customFormat="1" x14ac:dyDescent="0.25">
      <c r="G327" s="162"/>
      <c r="H327" s="162"/>
      <c r="I327" s="162"/>
    </row>
    <row r="328" spans="7:9" s="125" customFormat="1" x14ac:dyDescent="0.25">
      <c r="G328" s="162"/>
      <c r="H328" s="162"/>
      <c r="I328" s="162"/>
    </row>
    <row r="329" spans="7:9" s="125" customFormat="1" x14ac:dyDescent="0.25">
      <c r="G329" s="162"/>
      <c r="H329" s="162"/>
      <c r="I329" s="162"/>
    </row>
    <row r="330" spans="7:9" s="125" customFormat="1" x14ac:dyDescent="0.25">
      <c r="G330" s="162"/>
      <c r="H330" s="162"/>
      <c r="I330" s="162"/>
    </row>
    <row r="331" spans="7:9" s="125" customFormat="1" x14ac:dyDescent="0.25">
      <c r="G331" s="162"/>
      <c r="H331" s="162"/>
      <c r="I331" s="162"/>
    </row>
    <row r="332" spans="7:9" s="125" customFormat="1" x14ac:dyDescent="0.25">
      <c r="G332" s="162"/>
      <c r="H332" s="162"/>
      <c r="I332" s="162"/>
    </row>
  </sheetData>
  <sheetProtection sheet="1" objects="1" scenarios="1"/>
  <protectedRanges>
    <protectedRange sqref="H7:I25" name="Range1"/>
  </protectedRanges>
  <dataConsolidate/>
  <phoneticPr fontId="18" type="noConversion"/>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DAA45B3C-FAA9-4C24-B533-01A32FD4FE83}">
          <x14:formula1>
            <xm:f>'Calcs and Refs'!$O$10:$S$10</xm:f>
          </x14:formula1>
          <xm:sqref>H12</xm:sqref>
        </x14:dataValidation>
        <x14:dataValidation type="list" allowBlank="1" showInputMessage="1" showErrorMessage="1" xr:uid="{1915BA48-E7FB-480E-BA73-E5D1B34F91CD}">
          <x14:formula1>
            <xm:f>'Calcs and Refs'!$O$12:$S$12</xm:f>
          </x14:formula1>
          <xm:sqref>H14</xm:sqref>
        </x14:dataValidation>
        <x14:dataValidation type="list" allowBlank="1" showInputMessage="1" showErrorMessage="1" xr:uid="{97A7D060-5E44-43A8-AC01-756121D5D8F3}">
          <x14:formula1>
            <xm:f>'Calcs and Refs'!$O$15:$S$15</xm:f>
          </x14:formula1>
          <xm:sqref>H17</xm:sqref>
        </x14:dataValidation>
        <x14:dataValidation type="list" allowBlank="1" showInputMessage="1" showErrorMessage="1" xr:uid="{D0D9CCD4-AE2A-4F1C-8C83-99E3DB0CB34F}">
          <x14:formula1>
            <xm:f>'Calcs and Refs'!$O$16:$S$16</xm:f>
          </x14:formula1>
          <xm:sqref>H18</xm:sqref>
        </x14:dataValidation>
        <x14:dataValidation type="list" allowBlank="1" showInputMessage="1" showErrorMessage="1" xr:uid="{2E92EAE4-AE2D-4AF6-9174-E818C9CE7D96}">
          <x14:formula1>
            <xm:f>'Calcs and Refs'!$O$17:$S$17</xm:f>
          </x14:formula1>
          <xm:sqref>H19</xm:sqref>
        </x14:dataValidation>
        <x14:dataValidation type="list" allowBlank="1" showInputMessage="1" showErrorMessage="1" xr:uid="{B27708A6-8589-42C9-A556-7561009BE6BE}">
          <x14:formula1>
            <xm:f>'Calcs and Refs'!$O$18:$S$18</xm:f>
          </x14:formula1>
          <xm:sqref>H20</xm:sqref>
        </x14:dataValidation>
        <x14:dataValidation type="list" allowBlank="1" showInputMessage="1" showErrorMessage="1" xr:uid="{65BAC341-B79A-4B59-9551-56787751078B}">
          <x14:formula1>
            <xm:f>'Calcs and Refs'!$O$19:$S$19</xm:f>
          </x14:formula1>
          <xm:sqref>H21</xm:sqref>
        </x14:dataValidation>
        <x14:dataValidation type="list" allowBlank="1" showInputMessage="1" showErrorMessage="1" xr:uid="{0EA30FBE-0344-4B3A-BF01-B5CF87166BEA}">
          <x14:formula1>
            <xm:f>'Calcs and Refs'!$O$11:$S$11</xm:f>
          </x14:formula1>
          <xm:sqref>H13</xm:sqref>
        </x14:dataValidation>
        <x14:dataValidation type="list" allowBlank="1" showInputMessage="1" showErrorMessage="1" xr:uid="{51781A82-94A3-45AD-9B10-9F0FCBBFEA71}">
          <x14:formula1>
            <xm:f>'Calcs and Refs'!$O$5:$S$5</xm:f>
          </x14:formula1>
          <xm:sqref>H7</xm:sqref>
        </x14:dataValidation>
        <x14:dataValidation type="list" allowBlank="1" showInputMessage="1" showErrorMessage="1" xr:uid="{C30F7B71-345C-496A-BA54-E934881D93E6}">
          <x14:formula1>
            <xm:f>'Calcs and Refs'!$O$6:$S$6</xm:f>
          </x14:formula1>
          <xm:sqref>H8</xm:sqref>
        </x14:dataValidation>
        <x14:dataValidation type="list" allowBlank="1" showInputMessage="1" showErrorMessage="1" xr:uid="{097AF162-E0A3-42B5-ADF5-B4CC9059FD8F}">
          <x14:formula1>
            <xm:f>'Calcs and Refs'!$O$23:$S$23</xm:f>
          </x14:formula1>
          <xm:sqref>H25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C2364-E133-4D6E-A227-C34600AAB34F}">
  <sheetPr>
    <tabColor rgb="FF003C69"/>
  </sheetPr>
  <dimension ref="A1:N28"/>
  <sheetViews>
    <sheetView zoomScale="90" zoomScaleNormal="90" workbookViewId="0">
      <selection activeCell="M12" sqref="M12"/>
    </sheetView>
  </sheetViews>
  <sheetFormatPr defaultColWidth="9.21875" defaultRowHeight="16.5" x14ac:dyDescent="0.3"/>
  <cols>
    <col min="1" max="1" width="9.21875" style="111"/>
    <col min="2" max="2" width="47.44140625" style="111" customWidth="1"/>
    <col min="3" max="3" width="9.21875" style="111"/>
    <col min="4" max="4" width="49.109375" style="111" customWidth="1"/>
    <col min="5" max="5" width="21.77734375" style="111" customWidth="1"/>
    <col min="6" max="6" width="3.6640625" style="111" customWidth="1"/>
    <col min="7" max="7" width="8.44140625" style="111" customWidth="1"/>
    <col min="8" max="8" width="18.44140625" style="111" customWidth="1"/>
    <col min="9" max="9" width="17.88671875" style="111" customWidth="1"/>
    <col min="10" max="10" width="8.109375" style="111" customWidth="1"/>
    <col min="11" max="11" width="4.77734375" style="111" customWidth="1"/>
    <col min="12" max="16384" width="9.21875" style="111"/>
  </cols>
  <sheetData>
    <row r="1" spans="1:14" ht="19.5" x14ac:dyDescent="0.3">
      <c r="A1" s="123" t="s">
        <v>265</v>
      </c>
      <c r="B1" s="123"/>
      <c r="C1" s="123"/>
      <c r="D1" s="123"/>
      <c r="E1" s="123"/>
      <c r="F1" s="123"/>
      <c r="G1" s="123"/>
      <c r="H1" s="123"/>
      <c r="I1" s="123"/>
      <c r="J1" s="123"/>
      <c r="K1" s="123"/>
    </row>
    <row r="2" spans="1:14" ht="15" customHeight="1" x14ac:dyDescent="0.3">
      <c r="A2" s="105"/>
      <c r="B2" s="105"/>
      <c r="C2" s="105"/>
      <c r="D2" s="105"/>
      <c r="E2" s="105"/>
      <c r="F2" s="105"/>
      <c r="G2" s="105"/>
      <c r="H2" s="105"/>
      <c r="I2" s="105"/>
      <c r="J2" s="105"/>
      <c r="K2" s="105"/>
    </row>
    <row r="3" spans="1:14" ht="15" customHeight="1" x14ac:dyDescent="0.3">
      <c r="A3" s="225"/>
      <c r="B3" s="225"/>
      <c r="C3" s="108"/>
      <c r="D3" s="108"/>
      <c r="E3" s="108"/>
      <c r="F3" s="108"/>
      <c r="G3" s="108"/>
      <c r="H3" s="108"/>
      <c r="I3" s="108"/>
      <c r="J3" s="226"/>
      <c r="K3" s="225"/>
    </row>
    <row r="4" spans="1:14" ht="15" customHeight="1" x14ac:dyDescent="0.3">
      <c r="A4" s="225"/>
      <c r="B4" s="225"/>
      <c r="C4" s="108"/>
      <c r="D4" s="108"/>
      <c r="E4" s="108"/>
      <c r="F4" s="108"/>
      <c r="G4" s="108"/>
      <c r="H4" s="108"/>
      <c r="I4" s="108"/>
      <c r="J4" s="227"/>
      <c r="K4" s="225"/>
    </row>
    <row r="5" spans="1:14" ht="15" customHeight="1" x14ac:dyDescent="0.3">
      <c r="A5" s="108"/>
      <c r="B5" s="108"/>
      <c r="C5" s="108"/>
      <c r="D5" s="108"/>
      <c r="E5" s="108"/>
      <c r="F5" s="108"/>
      <c r="G5" s="108"/>
      <c r="H5" s="108"/>
      <c r="I5" s="108"/>
      <c r="J5" s="108"/>
      <c r="K5" s="108"/>
    </row>
    <row r="6" spans="1:14" ht="18" x14ac:dyDescent="0.3">
      <c r="A6" s="237" t="s">
        <v>1</v>
      </c>
      <c r="B6" s="238" t="s">
        <v>2</v>
      </c>
      <c r="C6" s="239" t="s">
        <v>7</v>
      </c>
      <c r="D6" s="240" t="s">
        <v>8</v>
      </c>
      <c r="E6" s="240" t="s">
        <v>138</v>
      </c>
      <c r="K6" s="181"/>
    </row>
    <row r="7" spans="1:14" ht="6" customHeight="1" x14ac:dyDescent="0.3">
      <c r="A7" s="241"/>
      <c r="B7" s="242"/>
      <c r="C7" s="243"/>
      <c r="D7" s="244"/>
      <c r="E7" s="244"/>
      <c r="K7" s="181"/>
    </row>
    <row r="8" spans="1:14" ht="49.5" x14ac:dyDescent="0.3">
      <c r="A8" s="195">
        <v>1</v>
      </c>
      <c r="B8" s="196" t="str">
        <f>'Level 2 Inputs'!B7</f>
        <v xml:space="preserve">Pressure main and SPS wet well HRT (hours), at ultimate development
</v>
      </c>
      <c r="C8" s="197" t="str">
        <f>'Level 2 Inputs'!G7</f>
        <v>hours</v>
      </c>
      <c r="D8" s="198" t="str">
        <f>'Level 2 Inputs'!H7</f>
        <v>2 – 4 hours</v>
      </c>
      <c r="E8" s="199" t="str">
        <f>'Calcs and Refs'!L5</f>
        <v>Medium</v>
      </c>
      <c r="H8" s="182" t="s">
        <v>139</v>
      </c>
      <c r="I8" s="183">
        <f>'Calcs and Refs'!K26</f>
        <v>43.103448275862064</v>
      </c>
      <c r="K8" s="181"/>
      <c r="N8" s="184"/>
    </row>
    <row r="9" spans="1:14" ht="33" x14ac:dyDescent="0.3">
      <c r="A9" s="200">
        <f>A8+1</f>
        <v>2</v>
      </c>
      <c r="B9" s="196" t="str">
        <f>'Level 2 Inputs'!B8</f>
        <v>Pressure main and SPS wet well HRT (hours), at initial development</v>
      </c>
      <c r="C9" s="197" t="str">
        <f>'Level 2 Inputs'!G8</f>
        <v>hours</v>
      </c>
      <c r="D9" s="198" t="str">
        <f>'Level 2 Inputs'!H8</f>
        <v>&gt;= 4 hours</v>
      </c>
      <c r="E9" s="199" t="str">
        <f>'Calcs and Refs'!L6</f>
        <v>High</v>
      </c>
      <c r="G9" s="181"/>
      <c r="H9" s="206" t="s">
        <v>140</v>
      </c>
      <c r="I9" s="207" t="str">
        <f>'Calcs and Refs'!L24</f>
        <v>Medium Risk</v>
      </c>
      <c r="K9" s="181"/>
    </row>
    <row r="10" spans="1:14" ht="33" x14ac:dyDescent="0.3">
      <c r="A10" s="200">
        <f t="shared" ref="A10:A26" si="0">A9+1</f>
        <v>3</v>
      </c>
      <c r="B10" s="196" t="str">
        <f>'Level 2 Inputs'!B9</f>
        <v xml:space="preserve">Time between pump starts at minimum flow 
</v>
      </c>
      <c r="C10" s="197" t="str">
        <f>'Level 2 Inputs'!G9</f>
        <v>hours</v>
      </c>
      <c r="D10" s="198">
        <f>'Level 2 Inputs'!H9</f>
        <v>5</v>
      </c>
      <c r="E10" s="199" t="str">
        <f>'Calcs and Refs'!L7</f>
        <v>Medium</v>
      </c>
      <c r="K10" s="181"/>
      <c r="N10" s="184"/>
    </row>
    <row r="11" spans="1:14" ht="33" x14ac:dyDescent="0.3">
      <c r="A11" s="200">
        <f t="shared" si="0"/>
        <v>4</v>
      </c>
      <c r="B11" s="196" t="str">
        <f>'Level 2 Inputs'!B10</f>
        <v>Number of daisy-chained SPS (upstream of, and within, scope of work)</v>
      </c>
      <c r="C11" s="197" t="str">
        <f>'Level 2 Inputs'!G10</f>
        <v>no.</v>
      </c>
      <c r="D11" s="201">
        <f>'Level 2 Inputs'!H10</f>
        <v>1</v>
      </c>
      <c r="E11" s="199" t="str">
        <f>'Calcs and Refs'!L8</f>
        <v>Low</v>
      </c>
      <c r="K11" s="181"/>
    </row>
    <row r="12" spans="1:14" ht="33" x14ac:dyDescent="0.3">
      <c r="A12" s="200">
        <f t="shared" si="0"/>
        <v>5</v>
      </c>
      <c r="B12" s="196" t="str">
        <f>'Level 2 Inputs'!B11</f>
        <v>Flow contribution to downstream assets (at connection point with existing assets)</v>
      </c>
      <c r="C12" s="197" t="str">
        <f>'Level 2 Inputs'!G11</f>
        <v>%</v>
      </c>
      <c r="D12" s="201">
        <f>'Level 2 Inputs'!H11</f>
        <v>5</v>
      </c>
      <c r="E12" s="199" t="str">
        <f>'Calcs and Refs'!L9</f>
        <v>Low</v>
      </c>
      <c r="K12" s="181"/>
    </row>
    <row r="13" spans="1:14" x14ac:dyDescent="0.3">
      <c r="A13" s="200">
        <f t="shared" si="0"/>
        <v>6</v>
      </c>
      <c r="B13" s="196" t="str">
        <f>'Level 2 Inputs'!B12</f>
        <v>Trade waste inputs for new development</v>
      </c>
      <c r="C13" s="197" t="str">
        <f>'Level 2 Inputs'!G12</f>
        <v>-</v>
      </c>
      <c r="D13" s="202" t="str">
        <f>'Level 2 Inputs'!H12</f>
        <v>Single TW discharge of high risk</v>
      </c>
      <c r="E13" s="199" t="str">
        <f>'Calcs and Refs'!L10</f>
        <v>Medium</v>
      </c>
      <c r="K13" s="181"/>
    </row>
    <row r="14" spans="1:14" ht="33" x14ac:dyDescent="0.3">
      <c r="A14" s="200">
        <f t="shared" si="0"/>
        <v>7</v>
      </c>
      <c r="B14" s="196" t="str">
        <f>'Level 2 Inputs'!B13</f>
        <v>Distance from vent/release point to closest sensitive receptor</v>
      </c>
      <c r="C14" s="197" t="str">
        <f>'Level 2 Inputs'!G13</f>
        <v>metres</v>
      </c>
      <c r="D14" s="201" t="str">
        <f>'Level 2 Inputs'!H13</f>
        <v>&lt; 50 metres</v>
      </c>
      <c r="E14" s="199" t="str">
        <f>'Calcs and Refs'!L11</f>
        <v>High</v>
      </c>
      <c r="K14" s="181"/>
    </row>
    <row r="15" spans="1:14" x14ac:dyDescent="0.3">
      <c r="A15" s="200">
        <f t="shared" si="0"/>
        <v>8</v>
      </c>
      <c r="B15" s="196" t="str">
        <f>'Level 2 Inputs'!B14</f>
        <v>Depth of drops for gravity assets ('free fall' of sewage)</v>
      </c>
      <c r="C15" s="197" t="str">
        <f>'Level 2 Inputs'!G14</f>
        <v>-</v>
      </c>
      <c r="D15" s="202" t="str">
        <f>'Level 2 Inputs'!H14</f>
        <v>No drops with free fall distance &gt;= 0.3 metres</v>
      </c>
      <c r="E15" s="199" t="str">
        <f>'Calcs and Refs'!L12</f>
        <v>Very low</v>
      </c>
      <c r="K15" s="181"/>
    </row>
    <row r="16" spans="1:14" ht="33" x14ac:dyDescent="0.3">
      <c r="A16" s="200">
        <f t="shared" si="0"/>
        <v>9</v>
      </c>
      <c r="B16" s="196" t="str">
        <f>'Level 2 Inputs'!B15</f>
        <v>Gravity main sewage velocity - maximum (when pipe is flowing full, i.e. at PWWF)</v>
      </c>
      <c r="C16" s="197" t="str">
        <f>'Level 2 Inputs'!G15</f>
        <v>m/s</v>
      </c>
      <c r="D16" s="198">
        <f>'Level 2 Inputs'!H15</f>
        <v>1.5</v>
      </c>
      <c r="E16" s="199" t="str">
        <f>'Calcs and Refs'!L13</f>
        <v>Very low</v>
      </c>
      <c r="K16" s="181"/>
    </row>
    <row r="17" spans="1:13" ht="33" x14ac:dyDescent="0.3">
      <c r="A17" s="200">
        <f t="shared" si="0"/>
        <v>10</v>
      </c>
      <c r="B17" s="196" t="str">
        <f>'Level 2 Inputs'!B16</f>
        <v>Gravity main sewage velocity – minimum (at average flow conditions)</v>
      </c>
      <c r="C17" s="197" t="str">
        <f>'Level 2 Inputs'!G16</f>
        <v>m/s</v>
      </c>
      <c r="D17" s="198">
        <f>'Level 2 Inputs'!H16</f>
        <v>1</v>
      </c>
      <c r="E17" s="199" t="str">
        <f>'Calcs and Refs'!L14</f>
        <v>Low</v>
      </c>
      <c r="K17" s="181"/>
    </row>
    <row r="18" spans="1:13" x14ac:dyDescent="0.3">
      <c r="A18" s="200">
        <f t="shared" si="0"/>
        <v>11</v>
      </c>
      <c r="B18" s="196" t="str">
        <f>'Level 2 Inputs'!B17</f>
        <v xml:space="preserve">Materials of construction </v>
      </c>
      <c r="C18" s="197" t="str">
        <f>'Level 2 Inputs'!G17</f>
        <v>-</v>
      </c>
      <c r="D18" s="202" t="str">
        <f>'Level 2 Inputs'!H17</f>
        <v>Minor equipment items only with corrodible materials</v>
      </c>
      <c r="E18" s="199" t="str">
        <f>'Calcs and Refs'!L15</f>
        <v>Medium</v>
      </c>
      <c r="K18" s="181"/>
    </row>
    <row r="19" spans="1:13" ht="39" customHeight="1" x14ac:dyDescent="0.3">
      <c r="A19" s="200">
        <f t="shared" si="0"/>
        <v>12</v>
      </c>
      <c r="B19" s="196" t="str">
        <f>'Level 2 Inputs'!B18</f>
        <v xml:space="preserve">Pressure main discharge maintenance hole configuration
</v>
      </c>
      <c r="C19" s="197" t="str">
        <f>'Level 2 Inputs'!G18</f>
        <v>-</v>
      </c>
      <c r="D19" s="202" t="str">
        <f>'Level 2 Inputs'!H18</f>
        <v>Low risk of turbulence. Designed with part submerged inlet (per Fig 3-3 in TS 0854)</v>
      </c>
      <c r="E19" s="199" t="str">
        <f>'Calcs and Refs'!L16</f>
        <v>Low</v>
      </c>
      <c r="K19" s="181"/>
    </row>
    <row r="20" spans="1:13" ht="33" x14ac:dyDescent="0.3">
      <c r="A20" s="200">
        <f t="shared" si="0"/>
        <v>13</v>
      </c>
      <c r="B20" s="196" t="str">
        <f>'Level 2 Inputs'!B19</f>
        <v>Potential for sulphate ingress to sewer assets via sea water ingress (SWI)
OR
Potential for sulphate ingress due to leaching via acid sulphate soil (ASS) conditions.</v>
      </c>
      <c r="C20" s="197" t="str">
        <f>'Level 2 Inputs'!G19</f>
        <v>-</v>
      </c>
      <c r="D20" s="202" t="str">
        <f>'Level 2 Inputs'!H19</f>
        <v>No potential for SWI (&gt; 5 km from coast) AND no risk of ingress of sulphates from acid sulphate soil</v>
      </c>
      <c r="E20" s="199" t="str">
        <f>'Calcs and Refs'!L17</f>
        <v>Very low</v>
      </c>
      <c r="K20" s="181"/>
    </row>
    <row r="21" spans="1:13" ht="49.5" x14ac:dyDescent="0.3">
      <c r="A21" s="200">
        <f t="shared" si="0"/>
        <v>14</v>
      </c>
      <c r="B21" s="196" t="str">
        <f>'Level 2 Inputs'!B20</f>
        <v>Potential for sewer gas release (untreated) to atmosphere</v>
      </c>
      <c r="C21" s="197" t="str">
        <f>'Level 2 Inputs'!G20</f>
        <v>-</v>
      </c>
      <c r="D21" s="202" t="str">
        <f>'Level 2 Inputs'!H20</f>
        <v>Well sealed MHs.
Well sealed SPS wet wells. Any releases have effective treatment installed.</v>
      </c>
      <c r="E21" s="199" t="str">
        <f>'Calcs and Refs'!L18</f>
        <v>Low</v>
      </c>
      <c r="K21" s="181"/>
      <c r="M21" s="184"/>
    </row>
    <row r="22" spans="1:13" ht="49.5" x14ac:dyDescent="0.3">
      <c r="A22" s="200">
        <f t="shared" si="0"/>
        <v>15</v>
      </c>
      <c r="B22" s="196" t="str">
        <f>'Level 2 Inputs'!B21</f>
        <v>Are there special items with potential for increased O&amp;C risks, e.g., barometric loops, siphons, vacuum sewer units, low pressure sewer units, tankering MHs.</v>
      </c>
      <c r="C22" s="197" t="str">
        <f>'Level 2 Inputs'!G21</f>
        <v>-</v>
      </c>
      <c r="D22" s="202" t="str">
        <f>'Level 2 Inputs'!H21</f>
        <v>Yes, but risks are adequately managed by use of mitigations (e.g. ventilation and treatment, chemical dosing, non-corrodible materials)</v>
      </c>
      <c r="E22" s="199" t="str">
        <f>'Calcs and Refs'!L19</f>
        <v>Low</v>
      </c>
      <c r="J22" s="119"/>
      <c r="K22" s="181"/>
    </row>
    <row r="23" spans="1:13" ht="33" x14ac:dyDescent="0.3">
      <c r="A23" s="200">
        <f t="shared" si="0"/>
        <v>16</v>
      </c>
      <c r="B23" s="196" t="str">
        <f>'Level 2 Inputs'!B22</f>
        <v>Where available, estimate of sewage DS concentration at downstream end of scope of works</v>
      </c>
      <c r="C23" s="197" t="str">
        <f>'Level 2 Inputs'!G22</f>
        <v>mg/L</v>
      </c>
      <c r="D23" s="198" t="str">
        <f>'Level 2 Inputs'!H22</f>
        <v>N/A</v>
      </c>
      <c r="E23" s="199" t="str">
        <f>'Calcs and Refs'!L20</f>
        <v>N/A</v>
      </c>
      <c r="K23" s="181"/>
    </row>
    <row r="24" spans="1:13" ht="49.5" x14ac:dyDescent="0.3">
      <c r="A24" s="200">
        <f t="shared" si="0"/>
        <v>17</v>
      </c>
      <c r="B24" s="196" t="str">
        <f>'Level 2 Inputs'!B23</f>
        <v>Where available, estimate of H2S (g) concentration of gas at downstream end of scope of works (90th percentile / peak)</v>
      </c>
      <c r="C24" s="197" t="str">
        <f>'Level 2 Inputs'!G23</f>
        <v>ppm</v>
      </c>
      <c r="D24" s="198" t="str">
        <f>'Level 2 Inputs'!H23</f>
        <v>N/A</v>
      </c>
      <c r="E24" s="199" t="str">
        <f>'Calcs and Refs'!L21</f>
        <v>N/A</v>
      </c>
      <c r="K24" s="181"/>
    </row>
    <row r="25" spans="1:13" ht="20.25" customHeight="1" x14ac:dyDescent="0.3">
      <c r="A25" s="200">
        <f t="shared" si="0"/>
        <v>18</v>
      </c>
      <c r="B25" s="196" t="str">
        <f>'Level 2 Inputs'!B24</f>
        <v>Expected aggregate upstream HRT for gravity sewers.</v>
      </c>
      <c r="C25" s="197" t="str">
        <f>'Level 2 Inputs'!G24</f>
        <v>hrs</v>
      </c>
      <c r="D25" s="198">
        <f>'Level 2 Inputs'!H24</f>
        <v>2</v>
      </c>
      <c r="E25" s="199" t="str">
        <f>'Calcs and Refs'!L22</f>
        <v>Low</v>
      </c>
      <c r="K25" s="181"/>
    </row>
    <row r="26" spans="1:13" ht="82.5" x14ac:dyDescent="0.3">
      <c r="A26" s="203">
        <f t="shared" si="0"/>
        <v>19</v>
      </c>
      <c r="B26" s="196" t="str">
        <f>'Level 2 Inputs'!B25</f>
        <v>Extent of any known odour and corrosion risks in network upstream of scope of work, e.g. any historical odour complaints (unresolved), measurement data indicating H2S (g) concentrations (90th percentile/ peak) &gt; 10 ppm and/or DS &gt; 0.5 mg/L.</v>
      </c>
      <c r="C26" s="197" t="str">
        <f>'Level 2 Inputs'!G25</f>
        <v>-</v>
      </c>
      <c r="D26" s="204" t="str">
        <f>'Level 2 Inputs'!H25</f>
        <v>No indication of upstream O&amp;C risks from data available.</v>
      </c>
      <c r="E26" s="205" t="str">
        <f>'Calcs and Refs'!L23</f>
        <v>Very low</v>
      </c>
      <c r="K26" s="181"/>
    </row>
    <row r="27" spans="1:13" ht="17.25" x14ac:dyDescent="0.3">
      <c r="A27" s="185"/>
      <c r="B27" s="186"/>
      <c r="C27" s="187"/>
      <c r="D27" s="188"/>
      <c r="E27" s="189"/>
      <c r="F27" s="190"/>
      <c r="K27" s="181"/>
    </row>
    <row r="28" spans="1:13" x14ac:dyDescent="0.3">
      <c r="A28" s="191"/>
      <c r="B28" s="192"/>
      <c r="C28" s="192"/>
      <c r="D28" s="193"/>
      <c r="E28" s="192"/>
      <c r="F28" s="192"/>
      <c r="G28" s="192"/>
      <c r="H28" s="192"/>
      <c r="I28" s="192"/>
      <c r="J28" s="192"/>
      <c r="K28" s="194"/>
    </row>
  </sheetData>
  <sheetProtection sheet="1" objects="1" scenarios="1" selectLockedCells="1" selectUnlockedCells="1"/>
  <conditionalFormatting sqref="I9">
    <cfRule type="cellIs" dxfId="3" priority="1" operator="equal">
      <formula>"Very low risk"</formula>
    </cfRule>
    <cfRule type="cellIs" dxfId="2" priority="2" operator="equal">
      <formula>"High Risk"</formula>
    </cfRule>
    <cfRule type="cellIs" dxfId="1" priority="3" operator="equal">
      <formula>"Low Risk"</formula>
    </cfRule>
    <cfRule type="cellIs" dxfId="0" priority="4" operator="equal">
      <formula>"Medium Risk"</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150E-C5F3-4107-9DC2-F4378074F6FF}">
  <dimension ref="A1:AD29"/>
  <sheetViews>
    <sheetView topLeftCell="A10" zoomScale="80" zoomScaleNormal="80" workbookViewId="0">
      <selection activeCell="L16" sqref="L16"/>
    </sheetView>
  </sheetViews>
  <sheetFormatPr defaultColWidth="8.77734375" defaultRowHeight="15" x14ac:dyDescent="0.25"/>
  <cols>
    <col min="1" max="1" width="6.44140625" style="1" customWidth="1"/>
    <col min="2" max="2" width="33.77734375" style="1" customWidth="1"/>
    <col min="3" max="3" width="22.77734375" style="1" hidden="1" customWidth="1"/>
    <col min="4" max="4" width="27.109375" style="1" hidden="1" customWidth="1"/>
    <col min="5" max="5" width="24.109375" style="1" hidden="1" customWidth="1"/>
    <col min="6" max="6" width="25.44140625" style="1" hidden="1" customWidth="1"/>
    <col min="7" max="7" width="11.44140625" style="2" customWidth="1"/>
    <col min="8" max="8" width="16" style="2" customWidth="1"/>
    <col min="9" max="9" width="7.44140625" style="2" customWidth="1"/>
    <col min="10" max="10" width="12.44140625" style="2" customWidth="1"/>
    <col min="11" max="11" width="13.44140625" style="2" customWidth="1"/>
    <col min="12" max="12" width="19.5546875" style="2" customWidth="1"/>
    <col min="13" max="13" width="16.44140625" style="2" customWidth="1"/>
    <col min="14" max="14" width="4.21875" style="2" customWidth="1"/>
    <col min="15" max="15" width="9.77734375" style="2" customWidth="1"/>
    <col min="16" max="16" width="14" style="2" customWidth="1"/>
    <col min="17" max="17" width="14.5546875" style="2" customWidth="1"/>
    <col min="18" max="18" width="15.21875" style="1" customWidth="1"/>
    <col min="19" max="19" width="19.77734375" style="1" customWidth="1"/>
    <col min="20" max="20" width="4.33203125" style="1" customWidth="1"/>
    <col min="21" max="21" width="10.6640625" style="1" customWidth="1"/>
    <col min="22" max="23" width="8.77734375" style="1"/>
    <col min="24" max="24" width="3.33203125" style="1" customWidth="1"/>
    <col min="25" max="25" width="10.44140625" style="1" customWidth="1"/>
    <col min="26" max="26" width="8.77734375" style="1"/>
    <col min="27" max="27" width="13.6640625" style="1" customWidth="1"/>
    <col min="28" max="28" width="4.21875" style="1" customWidth="1"/>
    <col min="29" max="16384" width="8.77734375" style="1"/>
  </cols>
  <sheetData>
    <row r="1" spans="1:30" ht="18.75" x14ac:dyDescent="0.25">
      <c r="A1" s="97" t="s">
        <v>278</v>
      </c>
    </row>
    <row r="2" spans="1:30" ht="15.75" x14ac:dyDescent="0.25">
      <c r="G2" s="270" t="s">
        <v>102</v>
      </c>
      <c r="H2" s="271"/>
      <c r="I2" s="271"/>
      <c r="J2" s="271"/>
      <c r="K2" s="271"/>
      <c r="L2" s="271"/>
      <c r="M2" s="272"/>
      <c r="N2" s="3"/>
      <c r="P2" s="2" t="s">
        <v>3</v>
      </c>
      <c r="Q2" s="2" t="s">
        <v>122</v>
      </c>
      <c r="R2" s="2" t="s">
        <v>123</v>
      </c>
      <c r="S2" s="2" t="s">
        <v>124</v>
      </c>
      <c r="AC2" s="1" t="s">
        <v>298</v>
      </c>
    </row>
    <row r="3" spans="1:30" ht="15.75" x14ac:dyDescent="0.25">
      <c r="A3" s="28" t="s">
        <v>1</v>
      </c>
      <c r="B3" s="29" t="s">
        <v>2</v>
      </c>
      <c r="C3" s="29" t="s">
        <v>3</v>
      </c>
      <c r="D3" s="30" t="s">
        <v>4</v>
      </c>
      <c r="E3" s="30" t="s">
        <v>5</v>
      </c>
      <c r="F3" s="31" t="s">
        <v>6</v>
      </c>
      <c r="G3" s="40" t="s">
        <v>103</v>
      </c>
      <c r="H3" s="41" t="s">
        <v>104</v>
      </c>
      <c r="I3" s="41" t="s">
        <v>7</v>
      </c>
      <c r="J3" s="41" t="s">
        <v>105</v>
      </c>
      <c r="K3" s="41" t="s">
        <v>106</v>
      </c>
      <c r="L3" s="42" t="s">
        <v>107</v>
      </c>
      <c r="M3" s="42" t="s">
        <v>108</v>
      </c>
      <c r="N3" s="39"/>
      <c r="O3" s="270" t="s">
        <v>109</v>
      </c>
      <c r="P3" s="271"/>
      <c r="Q3" s="271"/>
      <c r="R3" s="271"/>
      <c r="S3" s="272"/>
      <c r="T3" s="39"/>
      <c r="U3" s="273" t="s">
        <v>110</v>
      </c>
      <c r="V3" s="274"/>
      <c r="W3" s="275"/>
      <c r="Y3" s="276" t="s">
        <v>111</v>
      </c>
      <c r="Z3" s="277"/>
      <c r="AA3" s="278"/>
      <c r="AC3" s="1" t="s">
        <v>301</v>
      </c>
      <c r="AD3" s="1" t="s">
        <v>299</v>
      </c>
    </row>
    <row r="4" spans="1:30" ht="15.75" x14ac:dyDescent="0.25">
      <c r="A4" s="32"/>
      <c r="B4" s="33"/>
      <c r="C4" s="34" t="s">
        <v>10</v>
      </c>
      <c r="D4" s="34" t="s">
        <v>11</v>
      </c>
      <c r="E4" s="35" t="s">
        <v>12</v>
      </c>
      <c r="F4" s="36" t="s">
        <v>13</v>
      </c>
      <c r="G4" s="56"/>
      <c r="H4" s="14"/>
      <c r="I4" s="14"/>
      <c r="J4" s="14"/>
      <c r="K4" s="14"/>
      <c r="L4" s="57"/>
      <c r="M4" s="57"/>
      <c r="N4" s="4"/>
      <c r="O4" s="64" t="s">
        <v>112</v>
      </c>
      <c r="P4" s="65" t="s">
        <v>113</v>
      </c>
      <c r="Q4" s="65" t="s">
        <v>114</v>
      </c>
      <c r="R4" s="65" t="s">
        <v>115</v>
      </c>
      <c r="S4" s="15" t="s">
        <v>116</v>
      </c>
      <c r="T4" s="2"/>
      <c r="U4" s="66"/>
      <c r="V4" s="67"/>
      <c r="W4" s="68"/>
      <c r="Y4" s="71" t="s">
        <v>117</v>
      </c>
      <c r="Z4" s="16" t="s">
        <v>118</v>
      </c>
      <c r="AA4" s="72" t="s">
        <v>102</v>
      </c>
      <c r="AD4" s="1" t="s">
        <v>300</v>
      </c>
    </row>
    <row r="5" spans="1:30" ht="45" x14ac:dyDescent="0.25">
      <c r="A5" s="19">
        <v>1</v>
      </c>
      <c r="B5" s="20" t="str">
        <f>'Level 2 Inputs'!B7</f>
        <v xml:space="preserve">Pressure main and SPS wet well HRT (hours), at ultimate development
</v>
      </c>
      <c r="C5" s="20" t="s">
        <v>14</v>
      </c>
      <c r="D5" s="21" t="s">
        <v>15</v>
      </c>
      <c r="E5" s="21" t="s">
        <v>16</v>
      </c>
      <c r="F5" s="22" t="s">
        <v>17</v>
      </c>
      <c r="G5" s="52" t="s">
        <v>119</v>
      </c>
      <c r="H5" s="53" t="str">
        <f>'Level 2 Inputs'!H7</f>
        <v>2 – 4 hours</v>
      </c>
      <c r="I5" s="54" t="s">
        <v>18</v>
      </c>
      <c r="J5" s="55">
        <f>IF(H5=$O$5,$V$9,IF(H5=P5,$V$5,IF(H5=Q5,$V$6,IF(H5=R5,$V$7,$V$8))))</f>
        <v>2</v>
      </c>
      <c r="K5" s="77">
        <f>IF($G5="yes",IF(J5=2,3,IF(J5=3,4,J5)),J5)</f>
        <v>3</v>
      </c>
      <c r="L5" s="77" t="str">
        <f>IF(H5="N/A","N/A",VLOOKUP(J5,$V$5:$W$8,2))</f>
        <v>Medium</v>
      </c>
      <c r="M5" s="82">
        <f>IF(K5="N/A",0,IF(G5="yes",4,3))</f>
        <v>4</v>
      </c>
      <c r="N5" s="4"/>
      <c r="O5" s="52" t="s">
        <v>95</v>
      </c>
      <c r="P5" s="43" t="s">
        <v>14</v>
      </c>
      <c r="Q5" s="96" t="s">
        <v>15</v>
      </c>
      <c r="R5" s="96" t="s">
        <v>16</v>
      </c>
      <c r="S5" s="61" t="s">
        <v>17</v>
      </c>
      <c r="T5" s="4"/>
      <c r="U5" s="8" t="s">
        <v>120</v>
      </c>
      <c r="V5" s="43">
        <v>0</v>
      </c>
      <c r="W5" s="69" t="str">
        <f>U5</f>
        <v>Very low</v>
      </c>
      <c r="Y5" s="73">
        <v>0</v>
      </c>
      <c r="Z5" s="17">
        <v>20</v>
      </c>
      <c r="AA5" s="74" t="s">
        <v>121</v>
      </c>
      <c r="AD5" s="1" t="s">
        <v>302</v>
      </c>
    </row>
    <row r="6" spans="1:30" ht="30" x14ac:dyDescent="0.25">
      <c r="A6" s="23">
        <f>A5+1</f>
        <v>2</v>
      </c>
      <c r="B6" s="20" t="str">
        <f>'Level 2 Inputs'!B8</f>
        <v>Pressure main and SPS wet well HRT (hours), at initial development</v>
      </c>
      <c r="C6" s="24" t="s">
        <v>14</v>
      </c>
      <c r="D6" s="25" t="s">
        <v>15</v>
      </c>
      <c r="E6" s="25" t="s">
        <v>16</v>
      </c>
      <c r="F6" s="22" t="s">
        <v>17</v>
      </c>
      <c r="G6" s="8" t="s">
        <v>119</v>
      </c>
      <c r="H6" s="43" t="str">
        <f>'Level 2 Inputs'!H8</f>
        <v>&gt;= 4 hours</v>
      </c>
      <c r="I6" s="44" t="s">
        <v>18</v>
      </c>
      <c r="J6" s="55">
        <f>IF(H6=$O$6,$V$9,IF(H6=P6,$V$5,IF(H6=Q6,$V$6,IF(H6=R6,$V$7,$V$8))))</f>
        <v>3</v>
      </c>
      <c r="K6" s="78">
        <f>IF($G6="yes",IF(J6=2,3,IF(J6=3,4,J6)),J6)</f>
        <v>4</v>
      </c>
      <c r="L6" s="78" t="str">
        <f t="shared" ref="L6:L21" si="0">IF(H6="N/A","N/A",VLOOKUP(J6,$V$5:$W$8,2))</f>
        <v>High</v>
      </c>
      <c r="M6" s="83">
        <f t="shared" ref="M6:M21" si="1">IF(K6="N/A",0,IF(G6="yes",4,3))</f>
        <v>4</v>
      </c>
      <c r="N6" s="4"/>
      <c r="O6" s="8" t="s">
        <v>95</v>
      </c>
      <c r="P6" s="43" t="s">
        <v>14</v>
      </c>
      <c r="Q6" s="59" t="s">
        <v>15</v>
      </c>
      <c r="R6" s="59" t="s">
        <v>16</v>
      </c>
      <c r="S6" s="37" t="s">
        <v>17</v>
      </c>
      <c r="T6" s="4"/>
      <c r="U6" s="8" t="s">
        <v>122</v>
      </c>
      <c r="V6" s="43">
        <v>1</v>
      </c>
      <c r="W6" s="69" t="str">
        <f t="shared" ref="W6:W8" si="2">U6</f>
        <v>Low</v>
      </c>
      <c r="Y6" s="73">
        <f>Z5+0.0001</f>
        <v>20.0001</v>
      </c>
      <c r="Z6" s="17">
        <v>40</v>
      </c>
      <c r="AA6" s="74" t="s">
        <v>4</v>
      </c>
      <c r="AD6" s="1" t="s">
        <v>95</v>
      </c>
    </row>
    <row r="7" spans="1:30" ht="45" x14ac:dyDescent="0.25">
      <c r="A7" s="23">
        <f t="shared" ref="A7:A21" si="3">A6+1</f>
        <v>3</v>
      </c>
      <c r="B7" s="20" t="str">
        <f>'Level 2 Inputs'!B9</f>
        <v xml:space="preserve">Time between pump starts at minimum flow 
</v>
      </c>
      <c r="C7" s="24" t="s">
        <v>20</v>
      </c>
      <c r="D7" s="25" t="s">
        <v>21</v>
      </c>
      <c r="E7" s="25" t="s">
        <v>22</v>
      </c>
      <c r="F7" s="26" t="s">
        <v>23</v>
      </c>
      <c r="G7" s="8"/>
      <c r="H7" s="43">
        <f>'Level 2 Inputs'!H9</f>
        <v>5</v>
      </c>
      <c r="I7" s="44" t="s">
        <v>18</v>
      </c>
      <c r="J7" s="45">
        <f>IF(H7=$O$7,$V$9,IF(H7&lt;$Q$7,$V$6,IF(H7&lt;=$R$7,$V$7,$V$8)))</f>
        <v>2</v>
      </c>
      <c r="K7" s="45">
        <f>IF($G7="yes",IF(J7=2,3,IF(J7=3,4,J7)),J7)</f>
        <v>2</v>
      </c>
      <c r="L7" s="45" t="str">
        <f t="shared" si="0"/>
        <v>Medium</v>
      </c>
      <c r="M7" s="83">
        <f t="shared" si="1"/>
        <v>3</v>
      </c>
      <c r="N7" s="4"/>
      <c r="O7" s="8" t="s">
        <v>95</v>
      </c>
      <c r="P7" s="43" t="s">
        <v>20</v>
      </c>
      <c r="Q7" s="104">
        <v>4</v>
      </c>
      <c r="R7" s="104">
        <v>6</v>
      </c>
      <c r="S7" s="37"/>
      <c r="T7" s="4"/>
      <c r="U7" s="10" t="s">
        <v>123</v>
      </c>
      <c r="V7" s="43">
        <v>2</v>
      </c>
      <c r="W7" s="69" t="str">
        <f t="shared" si="2"/>
        <v>Medium</v>
      </c>
      <c r="Y7" s="73">
        <f>Z6+0.00001</f>
        <v>40.000010000000003</v>
      </c>
      <c r="Z7" s="17">
        <v>60</v>
      </c>
      <c r="AA7" s="74" t="s">
        <v>5</v>
      </c>
    </row>
    <row r="8" spans="1:30" ht="30" x14ac:dyDescent="0.25">
      <c r="A8" s="23">
        <f t="shared" si="3"/>
        <v>4</v>
      </c>
      <c r="B8" s="20" t="str">
        <f>'Level 2 Inputs'!B10</f>
        <v>Number of daisy-chained SPS (upstream of, and within, scope of work)</v>
      </c>
      <c r="C8" s="24" t="s">
        <v>25</v>
      </c>
      <c r="D8" s="25" t="s">
        <v>26</v>
      </c>
      <c r="E8" s="25" t="s">
        <v>27</v>
      </c>
      <c r="F8" s="26" t="s">
        <v>28</v>
      </c>
      <c r="G8" s="10" t="s">
        <v>119</v>
      </c>
      <c r="H8" s="43">
        <f>'Level 2 Inputs'!H10</f>
        <v>1</v>
      </c>
      <c r="I8" s="7" t="s">
        <v>29</v>
      </c>
      <c r="J8" s="45">
        <f>IF(H8=$O$8,$V$9,IF(H8=$P$8,$V$5,IF(H8=$Q$8,$V$6,IF(H8=$R$8,$V$7,$V$8))))</f>
        <v>1</v>
      </c>
      <c r="K8" s="78">
        <f t="shared" ref="K8:K21" si="4">IF($G8="yes",IF(J8=2,3,IF(J8=3,4,J8)),J8)</f>
        <v>1</v>
      </c>
      <c r="L8" s="78" t="str">
        <f t="shared" si="0"/>
        <v>Low</v>
      </c>
      <c r="M8" s="83">
        <f t="shared" si="1"/>
        <v>4</v>
      </c>
      <c r="N8" s="4"/>
      <c r="O8" s="10" t="s">
        <v>95</v>
      </c>
      <c r="P8" s="43">
        <v>0</v>
      </c>
      <c r="Q8" s="45">
        <v>1</v>
      </c>
      <c r="R8" s="45">
        <v>2</v>
      </c>
      <c r="S8" s="37"/>
      <c r="T8" s="4"/>
      <c r="U8" s="9" t="s">
        <v>124</v>
      </c>
      <c r="V8" s="43">
        <v>3</v>
      </c>
      <c r="W8" s="69" t="str">
        <f t="shared" si="2"/>
        <v>High</v>
      </c>
      <c r="Y8" s="75">
        <f>Z7+0.0000011</f>
        <v>60.000001099999999</v>
      </c>
      <c r="Z8" s="18">
        <v>100</v>
      </c>
      <c r="AA8" s="76" t="s">
        <v>6</v>
      </c>
    </row>
    <row r="9" spans="1:30" ht="30" x14ac:dyDescent="0.25">
      <c r="A9" s="23">
        <f t="shared" si="3"/>
        <v>5</v>
      </c>
      <c r="B9" s="20" t="str">
        <f>'Level 2 Inputs'!B11</f>
        <v>Flow contribution to downstream assets (at connection point with existing assets)</v>
      </c>
      <c r="C9" s="24" t="s">
        <v>31</v>
      </c>
      <c r="D9" s="25" t="s">
        <v>32</v>
      </c>
      <c r="E9" s="25" t="s">
        <v>33</v>
      </c>
      <c r="F9" s="26" t="s">
        <v>34</v>
      </c>
      <c r="G9" s="9"/>
      <c r="H9" s="43">
        <f>'Level 2 Inputs'!H11</f>
        <v>5</v>
      </c>
      <c r="I9" s="46" t="s">
        <v>35</v>
      </c>
      <c r="J9" s="45">
        <f>IF(H9=$O$9,$V$9,IF(H9&lt;$P$9,$V$5,IF(H9&lt;$Q$9,$V$6,IF(H9&lt;$R$9,$V$7,$V$8))))</f>
        <v>1</v>
      </c>
      <c r="K9" s="45">
        <f t="shared" si="4"/>
        <v>1</v>
      </c>
      <c r="L9" s="45" t="str">
        <f t="shared" si="0"/>
        <v>Low</v>
      </c>
      <c r="M9" s="83">
        <f t="shared" si="1"/>
        <v>3</v>
      </c>
      <c r="N9" s="4"/>
      <c r="O9" s="9" t="s">
        <v>95</v>
      </c>
      <c r="P9" s="43">
        <v>1</v>
      </c>
      <c r="Q9" s="46">
        <v>10</v>
      </c>
      <c r="R9" s="45">
        <v>20</v>
      </c>
      <c r="S9" s="37"/>
      <c r="T9" s="4"/>
      <c r="U9" s="64" t="s">
        <v>95</v>
      </c>
      <c r="V9" s="50" t="s">
        <v>95</v>
      </c>
      <c r="W9" s="70"/>
    </row>
    <row r="10" spans="1:30" ht="45" x14ac:dyDescent="0.25">
      <c r="A10" s="23">
        <f t="shared" si="3"/>
        <v>6</v>
      </c>
      <c r="B10" s="20" t="str">
        <f>'Level 2 Inputs'!B12</f>
        <v>Trade waste inputs for new development</v>
      </c>
      <c r="C10" s="24" t="s">
        <v>25</v>
      </c>
      <c r="D10" s="25" t="s">
        <v>38</v>
      </c>
      <c r="E10" s="24" t="s">
        <v>39</v>
      </c>
      <c r="F10" s="27" t="s">
        <v>40</v>
      </c>
      <c r="G10" s="47"/>
      <c r="H10" s="43" t="str">
        <f>'Level 2 Inputs'!H12</f>
        <v>Single TW discharge of high risk</v>
      </c>
      <c r="I10" s="48" t="s">
        <v>41</v>
      </c>
      <c r="J10" s="45">
        <f>IF(H10=$O$10,$V$9,IF(H10=$P$10,$V$5,IF(H10=$Q$10,$V$6,IF(H10=$R$10,$V$7,IF(H10=$S$10,$V$8,$V$9)))))</f>
        <v>2</v>
      </c>
      <c r="K10" s="45">
        <f t="shared" si="4"/>
        <v>2</v>
      </c>
      <c r="L10" s="45" t="str">
        <f t="shared" si="0"/>
        <v>Medium</v>
      </c>
      <c r="M10" s="83">
        <f t="shared" si="1"/>
        <v>3</v>
      </c>
      <c r="N10" s="4"/>
      <c r="O10" s="47" t="s">
        <v>95</v>
      </c>
      <c r="P10" s="43" t="s">
        <v>25</v>
      </c>
      <c r="Q10" s="58" t="s">
        <v>38</v>
      </c>
      <c r="R10" s="59" t="s">
        <v>39</v>
      </c>
      <c r="S10" s="62" t="s">
        <v>317</v>
      </c>
      <c r="T10" s="63"/>
    </row>
    <row r="11" spans="1:30" ht="30" x14ac:dyDescent="0.25">
      <c r="A11" s="23">
        <f t="shared" si="3"/>
        <v>7</v>
      </c>
      <c r="B11" s="20" t="str">
        <f>'Level 2 Inputs'!B13</f>
        <v>Distance from vent/release point to closest sensitive receptor</v>
      </c>
      <c r="C11" s="24" t="s">
        <v>42</v>
      </c>
      <c r="D11" s="25" t="s">
        <v>43</v>
      </c>
      <c r="E11" s="25" t="s">
        <v>44</v>
      </c>
      <c r="F11" s="26" t="s">
        <v>45</v>
      </c>
      <c r="G11" s="11" t="s">
        <v>119</v>
      </c>
      <c r="H11" s="43" t="str">
        <f>'Level 2 Inputs'!H13</f>
        <v>&lt; 50 metres</v>
      </c>
      <c r="I11" s="49" t="s">
        <v>46</v>
      </c>
      <c r="J11" s="45">
        <f>IF(H11=$O$11,$V$9,IF(H11=$P$11,$V$5,IF(H11=Q11,V6,IF(H11=$R$11,$V$7,$V$8))))</f>
        <v>3</v>
      </c>
      <c r="K11" s="78">
        <f>IF($G11="yes",IF(J11=2,3,IF(J11=3,4,J11)),J11)</f>
        <v>4</v>
      </c>
      <c r="L11" s="78" t="str">
        <f t="shared" si="0"/>
        <v>High</v>
      </c>
      <c r="M11" s="83">
        <f t="shared" si="1"/>
        <v>4</v>
      </c>
      <c r="N11" s="4"/>
      <c r="O11" s="11" t="s">
        <v>95</v>
      </c>
      <c r="P11" s="43" t="s">
        <v>42</v>
      </c>
      <c r="Q11" s="49" t="s">
        <v>43</v>
      </c>
      <c r="R11" s="59" t="s">
        <v>44</v>
      </c>
      <c r="S11" s="62" t="s">
        <v>45</v>
      </c>
      <c r="T11" s="63"/>
    </row>
    <row r="12" spans="1:30" ht="75" x14ac:dyDescent="0.25">
      <c r="A12" s="23">
        <f t="shared" si="3"/>
        <v>8</v>
      </c>
      <c r="B12" s="20" t="str">
        <f>'Level 2 Inputs'!B14</f>
        <v>Depth of drops for gravity assets ('free fall' of sewage)</v>
      </c>
      <c r="C12" s="24" t="s">
        <v>48</v>
      </c>
      <c r="D12" s="25" t="s">
        <v>49</v>
      </c>
      <c r="E12" s="25" t="s">
        <v>50</v>
      </c>
      <c r="F12" s="27" t="s">
        <v>51</v>
      </c>
      <c r="G12" s="47"/>
      <c r="H12" s="43" t="str">
        <f>'Level 2 Inputs'!H14</f>
        <v>No drops with free fall distance &gt;= 0.3 metres</v>
      </c>
      <c r="I12" s="48" t="s">
        <v>41</v>
      </c>
      <c r="J12" s="45">
        <f>IF(H12=$O$12,$V$9,IF(H12=$P$12,$V$5,IF(H12=$Q$12,$V$6,IF(H12=$R$12,$V$7,IF(H12=$S$12,$V$8,$V$9)))))</f>
        <v>0</v>
      </c>
      <c r="K12" s="45">
        <f t="shared" si="4"/>
        <v>0</v>
      </c>
      <c r="L12" s="45" t="str">
        <f>IF(H12="N/A","N/A",VLOOKUP(J12,$V$5:$W$8,2))</f>
        <v>Very low</v>
      </c>
      <c r="M12" s="83">
        <f t="shared" si="1"/>
        <v>3</v>
      </c>
      <c r="N12" s="4"/>
      <c r="O12" s="47" t="s">
        <v>95</v>
      </c>
      <c r="P12" s="43" t="s">
        <v>345</v>
      </c>
      <c r="Q12" s="58" t="s">
        <v>346</v>
      </c>
      <c r="R12" s="58" t="s">
        <v>347</v>
      </c>
      <c r="S12" s="62" t="s">
        <v>348</v>
      </c>
      <c r="T12" s="63"/>
    </row>
    <row r="13" spans="1:30" ht="30" x14ac:dyDescent="0.25">
      <c r="A13" s="23">
        <f t="shared" si="3"/>
        <v>9</v>
      </c>
      <c r="B13" s="20" t="str">
        <f>'Level 2 Inputs'!B15</f>
        <v>Gravity main sewage velocity - maximum (when pipe is flowing full, i.e. at PWWF)</v>
      </c>
      <c r="C13" s="25" t="s">
        <v>53</v>
      </c>
      <c r="D13" s="25" t="s">
        <v>54</v>
      </c>
      <c r="E13" s="25" t="s">
        <v>55</v>
      </c>
      <c r="F13" s="26" t="s">
        <v>56</v>
      </c>
      <c r="G13" s="6"/>
      <c r="H13" s="43">
        <f>'Level 2 Inputs'!H15</f>
        <v>1.5</v>
      </c>
      <c r="I13" s="12" t="s">
        <v>57</v>
      </c>
      <c r="J13" s="45">
        <f>IF(H13=$O$13,$V$9,IF(H13&lt;$P$13,$V$5,IF(H13&lt;$Q$13,$V$6,IF(H13&lt;$R$13,$V$7,$V$8))))</f>
        <v>0</v>
      </c>
      <c r="K13" s="45">
        <f t="shared" si="4"/>
        <v>0</v>
      </c>
      <c r="L13" s="45" t="str">
        <f t="shared" si="0"/>
        <v>Very low</v>
      </c>
      <c r="M13" s="83">
        <f t="shared" si="1"/>
        <v>3</v>
      </c>
      <c r="N13" s="4"/>
      <c r="O13" s="6" t="s">
        <v>95</v>
      </c>
      <c r="P13" s="43">
        <v>2</v>
      </c>
      <c r="Q13" s="60">
        <v>2.5</v>
      </c>
      <c r="R13" s="59">
        <v>3</v>
      </c>
      <c r="S13" s="62"/>
      <c r="T13" s="63"/>
    </row>
    <row r="14" spans="1:30" ht="30" x14ac:dyDescent="0.25">
      <c r="A14" s="23">
        <f t="shared" si="3"/>
        <v>10</v>
      </c>
      <c r="B14" s="20" t="str">
        <f>'Level 2 Inputs'!B16</f>
        <v>Gravity main sewage velocity – minimum (at average flow conditions)</v>
      </c>
      <c r="C14" s="24" t="s">
        <v>283</v>
      </c>
      <c r="D14" s="25" t="s">
        <v>59</v>
      </c>
      <c r="E14" s="25" t="s">
        <v>60</v>
      </c>
      <c r="F14" s="26" t="s">
        <v>61</v>
      </c>
      <c r="G14" s="6"/>
      <c r="H14" s="43">
        <f>'Level 2 Inputs'!H16</f>
        <v>1</v>
      </c>
      <c r="I14" s="12" t="s">
        <v>57</v>
      </c>
      <c r="J14" s="45">
        <f>IF(H14=$O$14,$V$9,IF(H14&gt;=$P$14,$V$5,IF(H14&lt;$R$14,$V$8,IF(H14&lt;$Q$14,$V$7,$V$6))))</f>
        <v>1</v>
      </c>
      <c r="K14" s="45">
        <f t="shared" si="4"/>
        <v>1</v>
      </c>
      <c r="L14" s="45" t="str">
        <f t="shared" si="0"/>
        <v>Low</v>
      </c>
      <c r="M14" s="83">
        <f t="shared" si="1"/>
        <v>3</v>
      </c>
      <c r="N14" s="4"/>
      <c r="O14" s="6" t="s">
        <v>95</v>
      </c>
      <c r="P14" s="43">
        <v>1.2</v>
      </c>
      <c r="Q14" s="60">
        <v>0.9</v>
      </c>
      <c r="R14" s="59">
        <v>0.6</v>
      </c>
      <c r="S14" s="62"/>
      <c r="T14" s="63"/>
    </row>
    <row r="15" spans="1:30" ht="60" x14ac:dyDescent="0.25">
      <c r="A15" s="23">
        <f t="shared" si="3"/>
        <v>11</v>
      </c>
      <c r="B15" s="20" t="str">
        <f>'Level 2 Inputs'!B17</f>
        <v xml:space="preserve">Materials of construction </v>
      </c>
      <c r="C15" s="24" t="s">
        <v>63</v>
      </c>
      <c r="D15" s="24" t="s">
        <v>64</v>
      </c>
      <c r="E15" s="24" t="s">
        <v>65</v>
      </c>
      <c r="F15" s="27" t="s">
        <v>66</v>
      </c>
      <c r="G15" s="47" t="s">
        <v>119</v>
      </c>
      <c r="H15" s="43" t="str">
        <f>'Level 2 Inputs'!H17</f>
        <v>Minor equipment items only with corrodible materials</v>
      </c>
      <c r="I15" s="48" t="s">
        <v>41</v>
      </c>
      <c r="J15" s="45">
        <f>IF(H15=$O$15,$V$9,IF(H15=$P$15,$V$5,IF(H15=$Q$15,$V$6,IF(H15=$R$15,$V$7,IF(H15=$S$15,$V$8,$V$9)))))</f>
        <v>2</v>
      </c>
      <c r="K15" s="78">
        <f t="shared" si="4"/>
        <v>3</v>
      </c>
      <c r="L15" s="78" t="str">
        <f t="shared" si="0"/>
        <v>Medium</v>
      </c>
      <c r="M15" s="83">
        <f t="shared" si="1"/>
        <v>4</v>
      </c>
      <c r="N15" s="4"/>
      <c r="O15" s="47" t="s">
        <v>95</v>
      </c>
      <c r="P15" s="43" t="s">
        <v>63</v>
      </c>
      <c r="Q15" s="58" t="s">
        <v>64</v>
      </c>
      <c r="R15" s="59" t="s">
        <v>65</v>
      </c>
      <c r="S15" s="62" t="s">
        <v>66</v>
      </c>
      <c r="T15" s="63"/>
    </row>
    <row r="16" spans="1:30" ht="105" x14ac:dyDescent="0.25">
      <c r="A16" s="23">
        <f t="shared" si="3"/>
        <v>12</v>
      </c>
      <c r="B16" s="20" t="str">
        <f>'Level 2 Inputs'!B18</f>
        <v xml:space="preserve">Pressure main discharge maintenance hole configuration
</v>
      </c>
      <c r="C16" s="24" t="s">
        <v>68</v>
      </c>
      <c r="D16" s="24" t="s">
        <v>69</v>
      </c>
      <c r="E16" s="24" t="s">
        <v>70</v>
      </c>
      <c r="F16" s="27" t="s">
        <v>71</v>
      </c>
      <c r="G16" s="47" t="s">
        <v>119</v>
      </c>
      <c r="H16" s="43" t="str">
        <f>'Level 2 Inputs'!H18</f>
        <v>Low risk of turbulence. Designed with part submerged inlet (per Fig 3-3 in TS 0854)</v>
      </c>
      <c r="I16" s="48" t="s">
        <v>41</v>
      </c>
      <c r="J16" s="45">
        <f>IF(H16=$O$16,$V$9,IF(H16=$P$16,$V$5,IF(H16=$Q$16,$V$6,IF(H16=$R$16,$V$7,IF(H16=$S$16,$V$8,$V$9)))))</f>
        <v>1</v>
      </c>
      <c r="K16" s="78">
        <f>IF($G16="yes",IF(J16=2,3,IF(J16=3,4,J16)),J16)</f>
        <v>1</v>
      </c>
      <c r="L16" s="78" t="str">
        <f>IF(H16="N/A","N/A",VLOOKUP(J16,$V$5:$W$8,2))</f>
        <v>Low</v>
      </c>
      <c r="M16" s="83">
        <f t="shared" si="1"/>
        <v>4</v>
      </c>
      <c r="N16" s="4"/>
      <c r="O16" s="47" t="s">
        <v>95</v>
      </c>
      <c r="P16" s="43" t="s">
        <v>266</v>
      </c>
      <c r="Q16" s="58" t="s">
        <v>341</v>
      </c>
      <c r="R16" s="59" t="s">
        <v>304</v>
      </c>
      <c r="S16" s="62" t="s">
        <v>340</v>
      </c>
      <c r="T16" s="63"/>
    </row>
    <row r="17" spans="1:20" ht="90" x14ac:dyDescent="0.25">
      <c r="A17" s="23">
        <f t="shared" si="3"/>
        <v>13</v>
      </c>
      <c r="B17" s="20" t="str">
        <f>'Level 2 Inputs'!B19</f>
        <v>Potential for sulphate ingress to sewer assets via sea water ingress (SWI)
OR
Potential for sulphate ingress due to leaching via acid sulphate soil (ASS) conditions.</v>
      </c>
      <c r="C17" s="24" t="s">
        <v>77</v>
      </c>
      <c r="D17" s="24" t="s">
        <v>270</v>
      </c>
      <c r="E17" s="24" t="s">
        <v>237</v>
      </c>
      <c r="F17" s="27" t="s">
        <v>267</v>
      </c>
      <c r="G17" s="47"/>
      <c r="H17" s="43" t="str">
        <f>'Level 2 Inputs'!H19</f>
        <v>No potential for SWI (&gt; 5 km from coast) AND no risk of ingress of sulphates from acid sulphate soil</v>
      </c>
      <c r="I17" s="48" t="s">
        <v>41</v>
      </c>
      <c r="J17" s="45">
        <f>IF(H17=$O$17,$V$9,IF(H17=$P$17,$V$5,IF(H17=$Q$17,$V$6,IF(H17=$R$17,$V$7,IF(H17=$S$17,$V$8,$V$9)))))</f>
        <v>0</v>
      </c>
      <c r="K17" s="45">
        <f t="shared" si="4"/>
        <v>0</v>
      </c>
      <c r="L17" s="45" t="str">
        <f t="shared" si="0"/>
        <v>Very low</v>
      </c>
      <c r="M17" s="83">
        <f t="shared" si="1"/>
        <v>3</v>
      </c>
      <c r="N17" s="4"/>
      <c r="O17" s="47" t="s">
        <v>95</v>
      </c>
      <c r="P17" s="43" t="s">
        <v>350</v>
      </c>
      <c r="Q17" s="58" t="s">
        <v>356</v>
      </c>
      <c r="R17" s="59" t="s">
        <v>351</v>
      </c>
      <c r="S17" s="62" t="s">
        <v>357</v>
      </c>
      <c r="T17" s="63"/>
    </row>
    <row r="18" spans="1:20" ht="120" x14ac:dyDescent="0.25">
      <c r="A18" s="23">
        <f t="shared" si="3"/>
        <v>14</v>
      </c>
      <c r="B18" s="20" t="str">
        <f>'Level 2 Inputs'!B20</f>
        <v>Potential for sewer gas release (untreated) to atmosphere</v>
      </c>
      <c r="C18" s="24" t="s">
        <v>79</v>
      </c>
      <c r="D18" s="24" t="s">
        <v>80</v>
      </c>
      <c r="E18" s="24" t="s">
        <v>81</v>
      </c>
      <c r="F18" s="27" t="s">
        <v>82</v>
      </c>
      <c r="G18" s="47" t="s">
        <v>119</v>
      </c>
      <c r="H18" s="43" t="str">
        <f>'Level 2 Inputs'!H20</f>
        <v>Well sealed MHs.
Well sealed SPS wet wells. Any releases have effective treatment installed.</v>
      </c>
      <c r="I18" s="48" t="s">
        <v>41</v>
      </c>
      <c r="J18" s="45">
        <f>IF(H18=$O$18,$V$9,IF(H18=$P$18,$V$5,IF(H18=$Q$18,$V$6,IF(H18=$R$18,$V$7,IF(H18=$S$18,$V$8,$V$9)))))</f>
        <v>1</v>
      </c>
      <c r="K18" s="78">
        <f>IF($G18="yes",IF(J18=2,3,IF(J18=3,4,J18)),J18)</f>
        <v>1</v>
      </c>
      <c r="L18" s="78" t="str">
        <f>IF(H18="N/A","N/A",VLOOKUP(J18,$V$5:$W$8,2))</f>
        <v>Low</v>
      </c>
      <c r="M18" s="83">
        <f>IF(K18="N/A",0,IF(G18="yes",4,3))</f>
        <v>4</v>
      </c>
      <c r="N18" s="4"/>
      <c r="O18" s="47" t="s">
        <v>95</v>
      </c>
      <c r="P18" s="43" t="s">
        <v>79</v>
      </c>
      <c r="Q18" s="58" t="s">
        <v>269</v>
      </c>
      <c r="R18" s="59" t="s">
        <v>248</v>
      </c>
      <c r="S18" s="62" t="s">
        <v>125</v>
      </c>
      <c r="T18" s="63"/>
    </row>
    <row r="19" spans="1:20" ht="180" x14ac:dyDescent="0.25">
      <c r="A19" s="23">
        <f t="shared" si="3"/>
        <v>15</v>
      </c>
      <c r="B19" s="20" t="str">
        <f>'Level 2 Inputs'!B21</f>
        <v>Are there special items with potential for increased O&amp;C risks, e.g., barometric loops, siphons, vacuum sewer units, low pressure sewer units, tankering MHs.</v>
      </c>
      <c r="C19" s="24" t="s">
        <v>84</v>
      </c>
      <c r="D19" s="24" t="s">
        <v>85</v>
      </c>
      <c r="E19" s="24" t="s">
        <v>86</v>
      </c>
      <c r="F19" s="27" t="s">
        <v>87</v>
      </c>
      <c r="G19" s="8"/>
      <c r="H19" s="43" t="str">
        <f>'Level 2 Inputs'!H21</f>
        <v>Yes, but risks are adequately managed by use of mitigations (e.g. ventilation and treatment, chemical dosing, non-corrodible materials)</v>
      </c>
      <c r="I19" s="44"/>
      <c r="J19" s="45">
        <f>IF(H19=$O$19,$V$9,IF(H19=$P$19,$V$5,IF(H19=$Q$19,$V$6,IF(H19=$R$19,$V$7,IF(H19=$S$19,$V$8,$V$9)))))</f>
        <v>1</v>
      </c>
      <c r="K19" s="45">
        <f t="shared" si="4"/>
        <v>1</v>
      </c>
      <c r="L19" s="45" t="str">
        <f t="shared" si="0"/>
        <v>Low</v>
      </c>
      <c r="M19" s="83">
        <f t="shared" si="1"/>
        <v>3</v>
      </c>
      <c r="N19" s="4"/>
      <c r="O19" s="8" t="s">
        <v>95</v>
      </c>
      <c r="P19" s="43" t="s">
        <v>84</v>
      </c>
      <c r="Q19" s="49" t="s">
        <v>342</v>
      </c>
      <c r="R19" s="59" t="s">
        <v>86</v>
      </c>
      <c r="S19" s="62" t="s">
        <v>87</v>
      </c>
      <c r="T19" s="63"/>
    </row>
    <row r="20" spans="1:20" ht="45" x14ac:dyDescent="0.25">
      <c r="A20" s="23">
        <f t="shared" si="3"/>
        <v>16</v>
      </c>
      <c r="B20" s="20" t="str">
        <f>'Level 2 Inputs'!B22</f>
        <v>Where available, estimate of sewage DS concentration at downstream end of scope of works</v>
      </c>
      <c r="C20" s="24" t="s">
        <v>90</v>
      </c>
      <c r="D20" s="25" t="s">
        <v>91</v>
      </c>
      <c r="E20" s="25" t="s">
        <v>92</v>
      </c>
      <c r="F20" s="26" t="s">
        <v>93</v>
      </c>
      <c r="G20" s="6"/>
      <c r="H20" s="43" t="str">
        <f>'Level 2 Inputs'!H22</f>
        <v>N/A</v>
      </c>
      <c r="I20" s="12" t="s">
        <v>94</v>
      </c>
      <c r="J20" s="45" t="str">
        <f>IF(H20=$O$20,$V$9,IF(H20&lt;$P$20,$V$5,IF(H20&lt;$Q$20,$V$6,IF(H20&lt;$R$20,$V$7,$V$8))))</f>
        <v>N/A</v>
      </c>
      <c r="K20" s="45" t="str">
        <f t="shared" si="4"/>
        <v>N/A</v>
      </c>
      <c r="L20" s="45" t="str">
        <f t="shared" si="0"/>
        <v>N/A</v>
      </c>
      <c r="M20" s="83">
        <f t="shared" si="1"/>
        <v>0</v>
      </c>
      <c r="N20" s="4"/>
      <c r="O20" s="6" t="s">
        <v>95</v>
      </c>
      <c r="P20" s="43">
        <v>0.2</v>
      </c>
      <c r="Q20" s="12">
        <v>0.5</v>
      </c>
      <c r="R20" s="45">
        <v>3</v>
      </c>
      <c r="S20" s="37"/>
      <c r="T20" s="4"/>
    </row>
    <row r="21" spans="1:20" ht="45" x14ac:dyDescent="0.25">
      <c r="A21" s="23">
        <f t="shared" si="3"/>
        <v>17</v>
      </c>
      <c r="B21" s="20" t="str">
        <f>'Level 2 Inputs'!B23</f>
        <v>Where available, estimate of H2S (g) concentration of gas at downstream end of scope of works (90th percentile / peak)</v>
      </c>
      <c r="C21" s="24" t="s">
        <v>97</v>
      </c>
      <c r="D21" s="24" t="s">
        <v>98</v>
      </c>
      <c r="E21" s="24" t="s">
        <v>99</v>
      </c>
      <c r="F21" s="27" t="s">
        <v>100</v>
      </c>
      <c r="G21" s="6"/>
      <c r="H21" s="43" t="str">
        <f>'Level 2 Inputs'!H23</f>
        <v>N/A</v>
      </c>
      <c r="I21" s="12" t="s">
        <v>101</v>
      </c>
      <c r="J21" s="45" t="str">
        <f>IF(H21=$O$21,$V$9,IF(H21&lt;$P$21,$V$5,IF(H21&lt;$Q$21,$V$6,IF(H21&lt;$R$21,$V$7,$V$8))))</f>
        <v>N/A</v>
      </c>
      <c r="K21" s="45" t="str">
        <f t="shared" si="4"/>
        <v>N/A</v>
      </c>
      <c r="L21" s="45" t="str">
        <f t="shared" si="0"/>
        <v>N/A</v>
      </c>
      <c r="M21" s="83">
        <f t="shared" si="1"/>
        <v>0</v>
      </c>
      <c r="N21" s="4"/>
      <c r="O21" s="6" t="s">
        <v>95</v>
      </c>
      <c r="P21" s="43">
        <v>5</v>
      </c>
      <c r="Q21" s="12">
        <v>10</v>
      </c>
      <c r="R21" s="45">
        <v>20</v>
      </c>
      <c r="S21" s="37"/>
      <c r="T21" s="4"/>
    </row>
    <row r="22" spans="1:20" ht="30" x14ac:dyDescent="0.25">
      <c r="A22" s="23">
        <v>18</v>
      </c>
      <c r="B22" s="20" t="str">
        <f>'Level 2 Inputs'!B24</f>
        <v>Expected aggregate upstream HRT for gravity sewers.</v>
      </c>
      <c r="C22" s="24" t="s">
        <v>15</v>
      </c>
      <c r="D22" s="24" t="s">
        <v>309</v>
      </c>
      <c r="E22" s="24" t="s">
        <v>307</v>
      </c>
      <c r="F22" s="27" t="s">
        <v>308</v>
      </c>
      <c r="G22" s="6"/>
      <c r="H22" s="59">
        <f>'Level 2 Inputs'!H24</f>
        <v>2</v>
      </c>
      <c r="I22" s="12" t="s">
        <v>18</v>
      </c>
      <c r="J22" s="45">
        <f>IF(H22=$O$22,$V$9,IF(H22&lt;$P$22,$V$5,IF(H22&lt;$Q$22,$V$6,IF(H22&lt;$R$22,$V$7,$V$8))))</f>
        <v>1</v>
      </c>
      <c r="K22" s="45">
        <f t="shared" ref="K22" si="5">IF($G22="yes",IF(J22=2,3,IF(J22=3,4,J22)),J22)</f>
        <v>1</v>
      </c>
      <c r="L22" s="45" t="str">
        <f t="shared" ref="L22" si="6">IF(H22="N/A","N/A",VLOOKUP(J22,$V$5:$W$8,2))</f>
        <v>Low</v>
      </c>
      <c r="M22" s="83">
        <f t="shared" ref="M22" si="7">IF(K22="N/A",0,IF(G22="yes",4,3))</f>
        <v>3</v>
      </c>
      <c r="N22" s="4"/>
      <c r="O22" s="6" t="s">
        <v>95</v>
      </c>
      <c r="P22" s="43">
        <v>2</v>
      </c>
      <c r="Q22" s="12">
        <v>4</v>
      </c>
      <c r="R22" s="45">
        <v>6</v>
      </c>
      <c r="S22" s="37"/>
      <c r="T22" s="4"/>
    </row>
    <row r="23" spans="1:20" ht="120" x14ac:dyDescent="0.25">
      <c r="A23" s="23">
        <v>19</v>
      </c>
      <c r="B23" s="20" t="str">
        <f>'Level 2 Inputs'!B25</f>
        <v>Extent of any known odour and corrosion risks in network upstream of scope of work, e.g. any historical odour complaints (unresolved), measurement data indicating H2S (g) concentrations (90th percentile/ peak) &gt; 10 ppm and/or DS &gt; 0.5 mg/L.</v>
      </c>
      <c r="C23" s="24" t="s">
        <v>310</v>
      </c>
      <c r="D23" s="24" t="s">
        <v>311</v>
      </c>
      <c r="E23" s="24" t="s">
        <v>313</v>
      </c>
      <c r="F23" s="27" t="s">
        <v>312</v>
      </c>
      <c r="G23" s="6"/>
      <c r="H23" s="50" t="str">
        <f>'Level 2 Inputs'!H25</f>
        <v>No indication of upstream O&amp;C risks from data available.</v>
      </c>
      <c r="I23" s="48" t="s">
        <v>41</v>
      </c>
      <c r="J23" s="45">
        <f>IF(H23=$O$23,$V$9,IF(H23=$P$23,$V$5,IF(H23=$Q$23,$V$6,IF(H23=$R$23,$V$7,IF(H23=$S$23,$V$8,$V$9)))))</f>
        <v>0</v>
      </c>
      <c r="K23" s="45">
        <f>IF($G23="yes",IF(J23=2,3,IF(J23=3,4,J23)),J23)</f>
        <v>0</v>
      </c>
      <c r="L23" s="45" t="str">
        <f>IF(H23="N/A","N/A",VLOOKUP(J23,$V$5:$W$8,2))</f>
        <v>Very low</v>
      </c>
      <c r="M23" s="83">
        <f>IF(K23="N/A",0,IF(G23="yes",4,3))</f>
        <v>3</v>
      </c>
      <c r="N23" s="4"/>
      <c r="O23" s="13" t="s">
        <v>95</v>
      </c>
      <c r="P23" s="50" t="s">
        <v>314</v>
      </c>
      <c r="Q23" s="51" t="s">
        <v>311</v>
      </c>
      <c r="R23" s="101" t="s">
        <v>313</v>
      </c>
      <c r="S23" s="102" t="s">
        <v>312</v>
      </c>
      <c r="T23" s="4"/>
    </row>
    <row r="24" spans="1:20" ht="20.25" x14ac:dyDescent="0.25">
      <c r="G24" s="86" t="s">
        <v>126</v>
      </c>
      <c r="H24" s="87"/>
      <c r="I24" s="87"/>
      <c r="J24" s="88">
        <f>SUM(J5:J23)</f>
        <v>21</v>
      </c>
      <c r="K24" s="89">
        <f>SUM(K5:K23)</f>
        <v>25</v>
      </c>
      <c r="L24" s="85" t="str">
        <f>IF(K25&lt;35,"Insufficient Data",VLOOKUP(K26,Y5:AA8,3,TRUE))</f>
        <v>Medium Risk</v>
      </c>
      <c r="M24" s="81"/>
    </row>
    <row r="25" spans="1:20" ht="18.75" x14ac:dyDescent="0.25">
      <c r="G25" s="90" t="s">
        <v>127</v>
      </c>
      <c r="H25" s="91"/>
      <c r="I25" s="91"/>
      <c r="J25" s="91"/>
      <c r="K25" s="92">
        <f>SUM(M5:M23)</f>
        <v>58</v>
      </c>
      <c r="L25" s="93"/>
      <c r="M25" s="2">
        <f>3*12+4*7</f>
        <v>64</v>
      </c>
      <c r="N25" s="4"/>
    </row>
    <row r="26" spans="1:20" ht="18.75" x14ac:dyDescent="0.25">
      <c r="G26" s="90" t="s">
        <v>128</v>
      </c>
      <c r="H26" s="91"/>
      <c r="I26" s="91"/>
      <c r="J26" s="91"/>
      <c r="K26" s="92">
        <f>K24/K25*100</f>
        <v>43.103448275862064</v>
      </c>
      <c r="L26" s="94"/>
      <c r="M26" s="4"/>
      <c r="N26" s="4"/>
    </row>
    <row r="28" spans="1:20" x14ac:dyDescent="0.25">
      <c r="H28" s="5"/>
      <c r="I28" s="5"/>
      <c r="J28" s="5"/>
      <c r="K28" s="5"/>
      <c r="L28" s="5"/>
      <c r="M28" s="5"/>
    </row>
    <row r="29" spans="1:20" x14ac:dyDescent="0.25">
      <c r="H29" s="5"/>
      <c r="I29" s="5"/>
      <c r="J29" s="5"/>
      <c r="K29" s="5"/>
      <c r="L29" s="5"/>
      <c r="M29" s="5"/>
    </row>
  </sheetData>
  <mergeCells count="4">
    <mergeCell ref="O3:S3"/>
    <mergeCell ref="U3:W3"/>
    <mergeCell ref="Y3:AA3"/>
    <mergeCell ref="G2:M2"/>
  </mergeCells>
  <phoneticPr fontId="1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720E1-F985-4F51-8FC5-FE931941D184}">
  <dimension ref="A1:J32"/>
  <sheetViews>
    <sheetView zoomScale="90" zoomScaleNormal="90" workbookViewId="0">
      <selection activeCell="J29" sqref="J29"/>
    </sheetView>
  </sheetViews>
  <sheetFormatPr defaultRowHeight="15" x14ac:dyDescent="0.25"/>
  <cols>
    <col min="1" max="1" width="16.77734375" customWidth="1"/>
    <col min="2" max="2" width="14.33203125" customWidth="1"/>
    <col min="8" max="8" width="11.44140625" customWidth="1"/>
    <col min="9" max="9" width="36.6640625" customWidth="1"/>
    <col min="10" max="10" width="28.77734375" customWidth="1"/>
  </cols>
  <sheetData>
    <row r="1" spans="1:10" ht="18.75" x14ac:dyDescent="0.25">
      <c r="A1" s="97" t="s">
        <v>279</v>
      </c>
    </row>
    <row r="3" spans="1:10" x14ac:dyDescent="0.25">
      <c r="A3" t="s">
        <v>280</v>
      </c>
      <c r="G3" s="98" t="s">
        <v>281</v>
      </c>
    </row>
    <row r="4" spans="1:10" x14ac:dyDescent="0.25">
      <c r="A4" t="s">
        <v>129</v>
      </c>
      <c r="B4" t="s">
        <v>130</v>
      </c>
      <c r="D4" s="79" t="s">
        <v>131</v>
      </c>
      <c r="E4" s="79" t="s">
        <v>132</v>
      </c>
      <c r="G4" s="79" t="s">
        <v>131</v>
      </c>
      <c r="H4" s="79" t="s">
        <v>132</v>
      </c>
    </row>
    <row r="5" spans="1:10" x14ac:dyDescent="0.25">
      <c r="A5" t="s">
        <v>133</v>
      </c>
      <c r="B5">
        <f>'Calcs and Refs'!Z5-'Calcs and Refs'!Y5</f>
        <v>20</v>
      </c>
      <c r="D5" s="79">
        <f>E5</f>
        <v>10</v>
      </c>
      <c r="E5" s="79">
        <v>10</v>
      </c>
      <c r="G5" s="99" t="s">
        <v>134</v>
      </c>
      <c r="H5" s="100">
        <f>'Level 2 Results'!I8</f>
        <v>43.103448275862064</v>
      </c>
    </row>
    <row r="6" spans="1:10" x14ac:dyDescent="0.25">
      <c r="A6" t="s">
        <v>4</v>
      </c>
      <c r="B6" s="103">
        <f>'Calcs and Refs'!Z6-'Calcs and Refs'!Y6</f>
        <v>19.9999</v>
      </c>
      <c r="D6" s="79">
        <f>D5+E5</f>
        <v>20</v>
      </c>
      <c r="E6" s="79">
        <v>10</v>
      </c>
      <c r="G6" s="79" t="s">
        <v>135</v>
      </c>
      <c r="H6" s="79">
        <v>1</v>
      </c>
    </row>
    <row r="7" spans="1:10" x14ac:dyDescent="0.25">
      <c r="A7" t="s">
        <v>5</v>
      </c>
      <c r="B7" s="103">
        <f>'Calcs and Refs'!Z7-'Calcs and Refs'!Y7</f>
        <v>19.999989999999997</v>
      </c>
      <c r="D7" s="79">
        <f t="shared" ref="D7:D9" si="0">D6+E6</f>
        <v>30</v>
      </c>
      <c r="E7" s="79">
        <v>10</v>
      </c>
      <c r="G7" s="79" t="s">
        <v>136</v>
      </c>
      <c r="H7" s="80">
        <f>B9*2-(H5+H6)</f>
        <v>155.89632952413794</v>
      </c>
    </row>
    <row r="8" spans="1:10" x14ac:dyDescent="0.25">
      <c r="A8" t="s">
        <v>6</v>
      </c>
      <c r="B8" s="103">
        <f>'Calcs and Refs'!Z8-'Calcs and Refs'!Y8</f>
        <v>39.999998900000001</v>
      </c>
      <c r="D8" s="79">
        <f t="shared" si="0"/>
        <v>40</v>
      </c>
      <c r="E8" s="79">
        <v>10</v>
      </c>
    </row>
    <row r="9" spans="1:10" x14ac:dyDescent="0.25">
      <c r="A9" t="s">
        <v>137</v>
      </c>
      <c r="B9" s="103">
        <f>SUM(B5:B8)</f>
        <v>99.999888900000002</v>
      </c>
      <c r="D9" s="79">
        <f t="shared" si="0"/>
        <v>50</v>
      </c>
      <c r="E9" s="79">
        <v>10</v>
      </c>
    </row>
    <row r="10" spans="1:10" x14ac:dyDescent="0.25">
      <c r="D10" s="79" t="s">
        <v>137</v>
      </c>
      <c r="E10" s="79">
        <v>50</v>
      </c>
    </row>
    <row r="12" spans="1:10" x14ac:dyDescent="0.25">
      <c r="H12" s="38"/>
      <c r="I12" s="38"/>
      <c r="J12" s="38"/>
    </row>
    <row r="15" spans="1:10" x14ac:dyDescent="0.25">
      <c r="I15" s="95"/>
      <c r="J15" s="95"/>
    </row>
    <row r="16" spans="1:10" x14ac:dyDescent="0.25">
      <c r="I16" s="95"/>
    </row>
    <row r="17" spans="9:10" x14ac:dyDescent="0.25">
      <c r="I17" s="95"/>
    </row>
    <row r="18" spans="9:10" x14ac:dyDescent="0.25">
      <c r="I18" s="95"/>
    </row>
    <row r="19" spans="9:10" x14ac:dyDescent="0.25">
      <c r="I19" s="95"/>
    </row>
    <row r="20" spans="9:10" x14ac:dyDescent="0.25">
      <c r="I20" s="95"/>
    </row>
    <row r="21" spans="9:10" x14ac:dyDescent="0.25">
      <c r="I21" s="95"/>
    </row>
    <row r="22" spans="9:10" x14ac:dyDescent="0.25">
      <c r="I22" s="95"/>
    </row>
    <row r="23" spans="9:10" x14ac:dyDescent="0.25">
      <c r="I23" s="95"/>
    </row>
    <row r="24" spans="9:10" x14ac:dyDescent="0.25">
      <c r="I24" s="95"/>
      <c r="J24" s="95"/>
    </row>
    <row r="25" spans="9:10" x14ac:dyDescent="0.25">
      <c r="I25" s="95"/>
    </row>
    <row r="26" spans="9:10" x14ac:dyDescent="0.25">
      <c r="I26" s="95"/>
    </row>
    <row r="27" spans="9:10" x14ac:dyDescent="0.25">
      <c r="I27" s="95"/>
    </row>
    <row r="28" spans="9:10" x14ac:dyDescent="0.25">
      <c r="I28" s="95"/>
    </row>
    <row r="29" spans="9:10" x14ac:dyDescent="0.25">
      <c r="I29" s="95"/>
    </row>
    <row r="30" spans="9:10" x14ac:dyDescent="0.25">
      <c r="I30" s="95"/>
    </row>
    <row r="31" spans="9:10" x14ac:dyDescent="0.25">
      <c r="I31" s="95"/>
    </row>
    <row r="32" spans="9:10" x14ac:dyDescent="0.25">
      <c r="I32" s="95"/>
    </row>
  </sheetData>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DE8DD35F5FE90408F4CDA83D2FC2068" ma:contentTypeVersion="20" ma:contentTypeDescription="Create a new document." ma:contentTypeScope="" ma:versionID="3310e4283c4fdf1b7ca99272b450c6b1">
  <xsd:schema xmlns:xsd="http://www.w3.org/2001/XMLSchema" xmlns:xs="http://www.w3.org/2001/XMLSchema" xmlns:p="http://schemas.microsoft.com/office/2006/metadata/properties" xmlns:ns2="ab47cd3e-2d7a-4819-b96f-e15a13f0f416" xmlns:ns3="2f2f3885-6e37-46a5-aa65-020e2c47affa" xmlns:ns4="ee57ff42-cc6c-4eb1-b3af-ad9899b186b4" targetNamespace="http://schemas.microsoft.com/office/2006/metadata/properties" ma:root="true" ma:fieldsID="272a95d0faeaa953bf43c121c5d6afc1" ns2:_="" ns3:_="" ns4:_="">
    <xsd:import namespace="ab47cd3e-2d7a-4819-b96f-e15a13f0f416"/>
    <xsd:import namespace="2f2f3885-6e37-46a5-aa65-020e2c47affa"/>
    <xsd:import namespace="ee57ff42-cc6c-4eb1-b3af-ad9899b186b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Research"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47cd3e-2d7a-4819-b96f-e15a13f0f41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b692bc1c-bbf9-4475-a07e-0f012612e749}" ma:internalName="TaxCatchAll" ma:showField="CatchAllData" ma:web="ee57ff42-cc6c-4eb1-b3af-ad9899b186b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f2f3885-6e37-46a5-aa65-020e2c47aff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Research" ma:index="15" nillable="true" ma:displayName="Document Type" ma:format="Dropdown" ma:internalName="Research">
      <xsd:simpleType>
        <xsd:restriction base="dms:Text">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1b1a5f6f-728f-43b1-b9cf-ecd55ec1f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57ff42-cc6c-4eb1-b3af-ad9899b186b4"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2f3885-6e37-46a5-aa65-020e2c47affa">
      <Terms xmlns="http://schemas.microsoft.com/office/infopath/2007/PartnerControls"/>
    </lcf76f155ced4ddcb4097134ff3c332f>
    <TaxCatchAll xmlns="ab47cd3e-2d7a-4819-b96f-e15a13f0f416" xsi:nil="true"/>
    <Research xmlns="2f2f3885-6e37-46a5-aa65-020e2c47affa" xsi:nil="true"/>
    <_dlc_DocId xmlns="ab47cd3e-2d7a-4819-b96f-e15a13f0f416">SQCUU7XZPEMX-1604620580-9210</_dlc_DocId>
    <_dlc_DocIdUrl xmlns="ab47cd3e-2d7a-4819-b96f-e15a13f0f416">
      <Url>https://sawater.sharepoint.com/teams/was/_layouts/15/DocIdRedir.aspx?ID=SQCUU7XZPEMX-1604620580-9210</Url>
      <Description>SQCUU7XZPEMX-1604620580-9210</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E243468-7349-4A45-9B22-87B942B05465}">
  <ds:schemaRefs>
    <ds:schemaRef ds:uri="http://schemas.microsoft.com/sharepoint/v3/contenttype/forms"/>
  </ds:schemaRefs>
</ds:datastoreItem>
</file>

<file path=customXml/itemProps2.xml><?xml version="1.0" encoding="utf-8"?>
<ds:datastoreItem xmlns:ds="http://schemas.openxmlformats.org/officeDocument/2006/customXml" ds:itemID="{ABC2AEFF-2885-4F8C-BB49-5AD5A4E1631E}"/>
</file>

<file path=customXml/itemProps3.xml><?xml version="1.0" encoding="utf-8"?>
<ds:datastoreItem xmlns:ds="http://schemas.openxmlformats.org/officeDocument/2006/customXml" ds:itemID="{983155D4-854F-4EB6-B4F7-188AA7F9272C}">
  <ds:schemaRefs>
    <ds:schemaRef ds:uri="http://purl.org/dc/terms/"/>
    <ds:schemaRef ds:uri="5A4DFAB9-EFB8-45F8-B416-2C4CEFA9402B"/>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5a4dfab9-efb8-45f8-b416-2c4cefa9402b"/>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8B7A8316-C619-4F61-9BE3-D1D7FC8563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Assessment Overview (Fig A)</vt:lpstr>
      <vt:lpstr>Definitions</vt:lpstr>
      <vt:lpstr>Level 1 Screening</vt:lpstr>
      <vt:lpstr>Level 2 Inputs</vt:lpstr>
      <vt:lpstr>Level 2 Results</vt:lpstr>
      <vt:lpstr>Calcs and Refs</vt:lpstr>
      <vt:lpstr>Risk Caterogies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Hall, Michelle</dc:creator>
  <cp:keywords/>
  <dc:description/>
  <cp:lastModifiedBy>Hall, Michelle</cp:lastModifiedBy>
  <cp:revision/>
  <dcterms:created xsi:type="dcterms:W3CDTF">2022-10-17T06:24:50Z</dcterms:created>
  <dcterms:modified xsi:type="dcterms:W3CDTF">2025-10-08T01:08:20Z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bc029f1-7b6e-4e10-8282-fc5331153e31_Enabled">
    <vt:lpwstr>true</vt:lpwstr>
  </property>
  <property fmtid="{D5CDD505-2E9C-101B-9397-08002B2CF9AE}" pid="3" name="MSIP_Label_fbc029f1-7b6e-4e10-8282-fc5331153e31_SetDate">
    <vt:lpwstr>2025-02-06T02:45:26Z</vt:lpwstr>
  </property>
  <property fmtid="{D5CDD505-2E9C-101B-9397-08002B2CF9AE}" pid="4" name="MSIP_Label_fbc029f1-7b6e-4e10-8282-fc5331153e31_Method">
    <vt:lpwstr>Privileged</vt:lpwstr>
  </property>
  <property fmtid="{D5CDD505-2E9C-101B-9397-08002B2CF9AE}" pid="5" name="MSIP_Label_fbc029f1-7b6e-4e10-8282-fc5331153e31_Name">
    <vt:lpwstr>fbc029f1-7b6e-4e10-8282-fc5331153e31</vt:lpwstr>
  </property>
  <property fmtid="{D5CDD505-2E9C-101B-9397-08002B2CF9AE}" pid="6" name="MSIP_Label_fbc029f1-7b6e-4e10-8282-fc5331153e31_SiteId">
    <vt:lpwstr>37247798-f42c-42fd-8a37-d49c7128d36b</vt:lpwstr>
  </property>
  <property fmtid="{D5CDD505-2E9C-101B-9397-08002B2CF9AE}" pid="7" name="MSIP_Label_fbc029f1-7b6e-4e10-8282-fc5331153e31_ActionId">
    <vt:lpwstr>1e018d40-df0a-4501-841e-b8cb38f06fb0</vt:lpwstr>
  </property>
  <property fmtid="{D5CDD505-2E9C-101B-9397-08002B2CF9AE}" pid="8" name="MSIP_Label_fbc029f1-7b6e-4e10-8282-fc5331153e31_ContentBits">
    <vt:lpwstr>0</vt:lpwstr>
  </property>
  <property fmtid="{D5CDD505-2E9C-101B-9397-08002B2CF9AE}" pid="9" name="ContentTypeId">
    <vt:lpwstr>0x0101009DE8DD35F5FE90408F4CDA83D2FC2068</vt:lpwstr>
  </property>
  <property fmtid="{D5CDD505-2E9C-101B-9397-08002B2CF9AE}" pid="10" name="Folder_Number">
    <vt:lpwstr/>
  </property>
  <property fmtid="{D5CDD505-2E9C-101B-9397-08002B2CF9AE}" pid="11" name="Folder_Code">
    <vt:lpwstr/>
  </property>
  <property fmtid="{D5CDD505-2E9C-101B-9397-08002B2CF9AE}" pid="12" name="Folder_Name">
    <vt:lpwstr/>
  </property>
  <property fmtid="{D5CDD505-2E9C-101B-9397-08002B2CF9AE}" pid="13" name="Folder_Description">
    <vt:lpwstr/>
  </property>
  <property fmtid="{D5CDD505-2E9C-101B-9397-08002B2CF9AE}" pid="14" name="/Folder_Name/">
    <vt:lpwstr/>
  </property>
  <property fmtid="{D5CDD505-2E9C-101B-9397-08002B2CF9AE}" pid="15" name="/Folder_Description/">
    <vt:lpwstr/>
  </property>
  <property fmtid="{D5CDD505-2E9C-101B-9397-08002B2CF9AE}" pid="16" name="Folder_Version">
    <vt:lpwstr/>
  </property>
  <property fmtid="{D5CDD505-2E9C-101B-9397-08002B2CF9AE}" pid="17" name="Folder_VersionSeq">
    <vt:lpwstr/>
  </property>
  <property fmtid="{D5CDD505-2E9C-101B-9397-08002B2CF9AE}" pid="18" name="Folder_Manager">
    <vt:lpwstr/>
  </property>
  <property fmtid="{D5CDD505-2E9C-101B-9397-08002B2CF9AE}" pid="19" name="Folder_ManagerDesc">
    <vt:lpwstr/>
  </property>
  <property fmtid="{D5CDD505-2E9C-101B-9397-08002B2CF9AE}" pid="20" name="Folder_Storage">
    <vt:lpwstr/>
  </property>
  <property fmtid="{D5CDD505-2E9C-101B-9397-08002B2CF9AE}" pid="21" name="Folder_StorageDesc">
    <vt:lpwstr/>
  </property>
  <property fmtid="{D5CDD505-2E9C-101B-9397-08002B2CF9AE}" pid="22" name="Folder_Creator">
    <vt:lpwstr/>
  </property>
  <property fmtid="{D5CDD505-2E9C-101B-9397-08002B2CF9AE}" pid="23" name="Folder_CreatorDesc">
    <vt:lpwstr/>
  </property>
  <property fmtid="{D5CDD505-2E9C-101B-9397-08002B2CF9AE}" pid="24" name="Folder_CreateDate">
    <vt:lpwstr/>
  </property>
  <property fmtid="{D5CDD505-2E9C-101B-9397-08002B2CF9AE}" pid="25" name="Folder_Updater">
    <vt:lpwstr/>
  </property>
  <property fmtid="{D5CDD505-2E9C-101B-9397-08002B2CF9AE}" pid="26" name="Folder_UpdaterDesc">
    <vt:lpwstr/>
  </property>
  <property fmtid="{D5CDD505-2E9C-101B-9397-08002B2CF9AE}" pid="27" name="Folder_UpdateDate">
    <vt:lpwstr/>
  </property>
  <property fmtid="{D5CDD505-2E9C-101B-9397-08002B2CF9AE}" pid="28" name="Document_Number">
    <vt:lpwstr/>
  </property>
  <property fmtid="{D5CDD505-2E9C-101B-9397-08002B2CF9AE}" pid="29" name="Document_Name">
    <vt:lpwstr/>
  </property>
  <property fmtid="{D5CDD505-2E9C-101B-9397-08002B2CF9AE}" pid="30" name="Document_FileName">
    <vt:lpwstr/>
  </property>
  <property fmtid="{D5CDD505-2E9C-101B-9397-08002B2CF9AE}" pid="31" name="Document_Version">
    <vt:lpwstr/>
  </property>
  <property fmtid="{D5CDD505-2E9C-101B-9397-08002B2CF9AE}" pid="32" name="Document_VersionSeq">
    <vt:lpwstr/>
  </property>
  <property fmtid="{D5CDD505-2E9C-101B-9397-08002B2CF9AE}" pid="33" name="Document_Creator">
    <vt:lpwstr/>
  </property>
  <property fmtid="{D5CDD505-2E9C-101B-9397-08002B2CF9AE}" pid="34" name="Document_CreatorDesc">
    <vt:lpwstr/>
  </property>
  <property fmtid="{D5CDD505-2E9C-101B-9397-08002B2CF9AE}" pid="35" name="Document_CreateDate">
    <vt:lpwstr/>
  </property>
  <property fmtid="{D5CDD505-2E9C-101B-9397-08002B2CF9AE}" pid="36" name="Document_Updater">
    <vt:lpwstr/>
  </property>
  <property fmtid="{D5CDD505-2E9C-101B-9397-08002B2CF9AE}" pid="37" name="Document_UpdaterDesc">
    <vt:lpwstr/>
  </property>
  <property fmtid="{D5CDD505-2E9C-101B-9397-08002B2CF9AE}" pid="38" name="Document_UpdateDate">
    <vt:lpwstr/>
  </property>
  <property fmtid="{D5CDD505-2E9C-101B-9397-08002B2CF9AE}" pid="39" name="Document_Size">
    <vt:lpwstr/>
  </property>
  <property fmtid="{D5CDD505-2E9C-101B-9397-08002B2CF9AE}" pid="40" name="Document_Storage">
    <vt:lpwstr/>
  </property>
  <property fmtid="{D5CDD505-2E9C-101B-9397-08002B2CF9AE}" pid="41" name="Document_StorageDesc">
    <vt:lpwstr/>
  </property>
  <property fmtid="{D5CDD505-2E9C-101B-9397-08002B2CF9AE}" pid="42" name="Document_Department">
    <vt:lpwstr/>
  </property>
  <property fmtid="{D5CDD505-2E9C-101B-9397-08002B2CF9AE}" pid="43" name="Document_DepartmentDesc">
    <vt:lpwstr/>
  </property>
  <property fmtid="{D5CDD505-2E9C-101B-9397-08002B2CF9AE}" pid="44" name="_dlc_DocIdItemGuid">
    <vt:lpwstr>fca8827b-8087-40a0-a731-9b16c24f10d2</vt:lpwstr>
  </property>
  <property fmtid="{D5CDD505-2E9C-101B-9397-08002B2CF9AE}" pid="45" name="MediaServiceImageTags">
    <vt:lpwstr/>
  </property>
</Properties>
</file>